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05" yWindow="300" windowWidth="10155" windowHeight="7050" firstSheet="1" activeTab="1"/>
  </bookViews>
  <sheets>
    <sheet name="Notes" sheetId="1" r:id="rId1"/>
    <sheet name="Input Data" sheetId="2" r:id="rId2"/>
    <sheet name="Invoice Engineering Project" sheetId="4" r:id="rId3"/>
    <sheet name="Invoice Building Project" sheetId="3" r:id="rId4"/>
    <sheet name="Scales" sheetId="5" r:id="rId5"/>
    <sheet name="Previous Payments" sheetId="6" r:id="rId6"/>
    <sheet name="Trip Sheet" sheetId="13" r:id="rId7"/>
    <sheet name="Travelling &amp; Subsistance" sheetId="7" r:id="rId8"/>
    <sheet name="Typing, Duplicating, &amp; Printing" sheetId="8" r:id="rId9"/>
    <sheet name="Time Based" sheetId="9" r:id="rId10"/>
    <sheet name="Site staff &amp; Other" sheetId="10" r:id="rId11"/>
    <sheet name="Non Taxable" sheetId="11" r:id="rId12"/>
    <sheet name="Summary A3" sheetId="12" r:id="rId13"/>
  </sheets>
  <definedNames>
    <definedName name="_xlnm.Print_Area" localSheetId="1">'Input Data'!$A$1:$H$43</definedName>
    <definedName name="_xlnm.Print_Area" localSheetId="2">'Invoice Engineering Project'!$A$1:$O$76</definedName>
    <definedName name="_xlnm.Print_Area" localSheetId="10">'Site staff &amp; Other'!$A$1:$H$61</definedName>
    <definedName name="_xlnm.Print_Area" localSheetId="9">'Time Based'!$A$1:$H$58</definedName>
    <definedName name="_xlnm.Print_Area" localSheetId="7">'Travelling &amp; Subsistance'!$A$1:$I$61</definedName>
    <definedName name="_xlnm.Print_Area" localSheetId="8">'Typing, Duplicating, &amp; Printing'!$A$1:$I$60</definedName>
    <definedName name="SCALE_2006B">Scales!$B$12:$E$18</definedName>
    <definedName name="SCALE_2006E">Scales!$B$3:$E$9</definedName>
  </definedNames>
  <calcPr calcId="145621"/>
</workbook>
</file>

<file path=xl/calcChain.xml><?xml version="1.0" encoding="utf-8"?>
<calcChain xmlns="http://schemas.openxmlformats.org/spreadsheetml/2006/main">
  <c r="O48" i="4" l="1"/>
  <c r="O46" i="4" l="1"/>
  <c r="O36" i="4"/>
  <c r="O34" i="4"/>
  <c r="C3" i="11"/>
  <c r="C3" i="10"/>
  <c r="D3" i="9"/>
  <c r="D3" i="8"/>
  <c r="C3" i="7"/>
  <c r="D2" i="6"/>
  <c r="M10" i="3"/>
  <c r="F9" i="12"/>
  <c r="G3" i="11"/>
  <c r="G3" i="10"/>
  <c r="G3" i="9"/>
  <c r="H3" i="8"/>
  <c r="H3" i="7"/>
  <c r="F2" i="6"/>
  <c r="L9" i="3"/>
  <c r="N10" i="4"/>
  <c r="L9" i="4"/>
  <c r="A87" i="1"/>
  <c r="O60" i="13"/>
  <c r="N44" i="13"/>
  <c r="H43" i="13"/>
  <c r="O43" i="13" s="1"/>
  <c r="O45" i="13" s="1"/>
  <c r="J36" i="13"/>
  <c r="M36" i="13" s="1"/>
  <c r="O36" i="13" s="1"/>
  <c r="O37" i="13" s="1"/>
  <c r="F36" i="13"/>
  <c r="F35" i="13"/>
  <c r="F34" i="13"/>
  <c r="F33" i="13"/>
  <c r="F37" i="13" s="1"/>
  <c r="O16" i="13"/>
  <c r="J50" i="12"/>
  <c r="H50" i="12"/>
  <c r="L49" i="12"/>
  <c r="L55" i="12" s="1"/>
  <c r="L47" i="12"/>
  <c r="J47" i="12"/>
  <c r="H47" i="12"/>
  <c r="J38" i="12"/>
  <c r="L38" i="12" s="1"/>
  <c r="H38" i="12"/>
  <c r="L29" i="12"/>
  <c r="J29" i="12"/>
  <c r="H29" i="12"/>
  <c r="C8" i="2"/>
  <c r="E3" i="2"/>
  <c r="O7" i="3"/>
  <c r="O7" i="4"/>
  <c r="K54" i="4"/>
  <c r="E23" i="2"/>
  <c r="G34" i="4" s="1"/>
  <c r="G54" i="4"/>
  <c r="E54" i="4"/>
  <c r="K9" i="5"/>
  <c r="I18" i="11"/>
  <c r="I20" i="11"/>
  <c r="K2" i="6"/>
  <c r="D5" i="6" s="1"/>
  <c r="F5" i="6" s="1"/>
  <c r="D8" i="6"/>
  <c r="D12" i="6"/>
  <c r="D16" i="6"/>
  <c r="D20" i="6"/>
  <c r="D24" i="6"/>
  <c r="D28" i="6"/>
  <c r="D32" i="6"/>
  <c r="D36" i="6"/>
  <c r="D40" i="6"/>
  <c r="K6" i="6"/>
  <c r="K10" i="6"/>
  <c r="K14" i="6"/>
  <c r="K15" i="6"/>
  <c r="K18" i="6"/>
  <c r="K19" i="6"/>
  <c r="K21" i="6"/>
  <c r="K22" i="6"/>
  <c r="K23" i="6"/>
  <c r="K25" i="6"/>
  <c r="K26" i="6"/>
  <c r="K27" i="6"/>
  <c r="K29" i="6"/>
  <c r="K30" i="6"/>
  <c r="K31" i="6"/>
  <c r="K33" i="6"/>
  <c r="K34" i="6"/>
  <c r="K35" i="6"/>
  <c r="K37" i="6"/>
  <c r="K38" i="6"/>
  <c r="K39" i="6"/>
  <c r="K41" i="6"/>
  <c r="I2" i="4"/>
  <c r="M3" i="4"/>
  <c r="N3" i="3"/>
  <c r="C17" i="2"/>
  <c r="E18" i="2"/>
  <c r="H29" i="2"/>
  <c r="G42" i="2"/>
  <c r="F31" i="2"/>
  <c r="C14" i="2"/>
  <c r="E15" i="2"/>
  <c r="E14" i="2"/>
  <c r="G36" i="2"/>
  <c r="E36" i="2"/>
  <c r="F36" i="2"/>
  <c r="O57" i="3"/>
  <c r="H43" i="9"/>
  <c r="H44" i="9"/>
  <c r="H45" i="9"/>
  <c r="H56" i="9" s="1"/>
  <c r="H57" i="9" s="1"/>
  <c r="O46" i="3" s="1"/>
  <c r="H46" i="9"/>
  <c r="H47" i="9"/>
  <c r="H48" i="9"/>
  <c r="H49" i="9"/>
  <c r="H50" i="9"/>
  <c r="H51" i="9"/>
  <c r="H52" i="9"/>
  <c r="H53" i="9"/>
  <c r="H54" i="9"/>
  <c r="H55" i="9"/>
  <c r="K18" i="3"/>
  <c r="C66" i="3"/>
  <c r="G24" i="3"/>
  <c r="H11" i="9"/>
  <c r="H12" i="9"/>
  <c r="H13" i="9"/>
  <c r="H14" i="9"/>
  <c r="H15" i="9"/>
  <c r="H16" i="9"/>
  <c r="H17" i="9"/>
  <c r="H18" i="9"/>
  <c r="H19" i="9"/>
  <c r="H20" i="9"/>
  <c r="H21" i="9" s="1"/>
  <c r="O44" i="3" s="1"/>
  <c r="I46" i="7"/>
  <c r="I57" i="7"/>
  <c r="I24" i="7"/>
  <c r="I25" i="7"/>
  <c r="I26" i="7"/>
  <c r="I27" i="7"/>
  <c r="I34" i="7" s="1"/>
  <c r="I59" i="7" s="1"/>
  <c r="I28" i="7"/>
  <c r="I29" i="7"/>
  <c r="I30" i="7"/>
  <c r="I31" i="7"/>
  <c r="I32" i="7"/>
  <c r="I33" i="7"/>
  <c r="I43" i="8"/>
  <c r="I44" i="8"/>
  <c r="I45" i="8"/>
  <c r="I46" i="8"/>
  <c r="I47" i="8"/>
  <c r="I48" i="8"/>
  <c r="I49" i="8"/>
  <c r="I50" i="8"/>
  <c r="I51" i="8"/>
  <c r="I52" i="8"/>
  <c r="I53" i="8"/>
  <c r="I54" i="8"/>
  <c r="I55" i="8"/>
  <c r="I56" i="8"/>
  <c r="I32" i="8"/>
  <c r="I33" i="8"/>
  <c r="I34" i="8"/>
  <c r="I35" i="8"/>
  <c r="I36" i="8"/>
  <c r="I37" i="8"/>
  <c r="I38" i="8"/>
  <c r="I39" i="8"/>
  <c r="I19" i="8"/>
  <c r="I20" i="8"/>
  <c r="I21" i="8"/>
  <c r="I22" i="8"/>
  <c r="I28" i="8" s="1"/>
  <c r="I23" i="8"/>
  <c r="I24" i="8"/>
  <c r="I25" i="8"/>
  <c r="I26" i="8"/>
  <c r="I27" i="8"/>
  <c r="I8" i="8"/>
  <c r="I9" i="8"/>
  <c r="I15" i="8" s="1"/>
  <c r="I10" i="8"/>
  <c r="I11" i="8"/>
  <c r="I12" i="8"/>
  <c r="I13" i="8"/>
  <c r="I14" i="8"/>
  <c r="H7" i="10"/>
  <c r="H8" i="10"/>
  <c r="H9" i="10"/>
  <c r="H10" i="10"/>
  <c r="H11" i="10"/>
  <c r="H12" i="10"/>
  <c r="H13" i="10"/>
  <c r="H14" i="10"/>
  <c r="H15" i="10"/>
  <c r="H16" i="10"/>
  <c r="H21" i="10"/>
  <c r="H22" i="10"/>
  <c r="H23" i="10"/>
  <c r="H24" i="10"/>
  <c r="H25" i="10"/>
  <c r="H26" i="10"/>
  <c r="H27" i="10"/>
  <c r="H28" i="10"/>
  <c r="H29" i="10"/>
  <c r="H30" i="10"/>
  <c r="H31" i="10"/>
  <c r="H35" i="10"/>
  <c r="H36" i="10"/>
  <c r="H37" i="10"/>
  <c r="H38" i="10"/>
  <c r="H45" i="10" s="1"/>
  <c r="H39" i="10"/>
  <c r="H40" i="10"/>
  <c r="H41" i="10"/>
  <c r="H42" i="10"/>
  <c r="H43" i="10"/>
  <c r="H44" i="10"/>
  <c r="H49" i="10"/>
  <c r="H56" i="10" s="1"/>
  <c r="M14" i="3"/>
  <c r="C14" i="3"/>
  <c r="L13" i="3"/>
  <c r="L12" i="3"/>
  <c r="C12" i="3"/>
  <c r="C11" i="3"/>
  <c r="C10" i="3"/>
  <c r="I9" i="3"/>
  <c r="C9" i="3"/>
  <c r="L8" i="3"/>
  <c r="I8" i="3"/>
  <c r="C8" i="3"/>
  <c r="M7" i="3"/>
  <c r="K7" i="3"/>
  <c r="B7" i="3"/>
  <c r="B6" i="3"/>
  <c r="B5" i="3"/>
  <c r="B4" i="3"/>
  <c r="E42" i="6"/>
  <c r="L5" i="6" s="1"/>
  <c r="M6" i="6"/>
  <c r="M10" i="6"/>
  <c r="M14" i="6"/>
  <c r="M15" i="6"/>
  <c r="M18" i="6"/>
  <c r="M19" i="6"/>
  <c r="M21" i="6"/>
  <c r="M22" i="6"/>
  <c r="M23" i="6"/>
  <c r="M25" i="6"/>
  <c r="M26" i="6"/>
  <c r="M27" i="6"/>
  <c r="M29" i="6"/>
  <c r="M30" i="6"/>
  <c r="M31" i="6"/>
  <c r="M33" i="6"/>
  <c r="M34" i="6"/>
  <c r="M35" i="6"/>
  <c r="M37" i="6"/>
  <c r="M38" i="6"/>
  <c r="M39" i="6"/>
  <c r="M41" i="6"/>
  <c r="O56" i="4"/>
  <c r="O67" i="4"/>
  <c r="C76" i="4"/>
  <c r="I34" i="4"/>
  <c r="I36" i="4"/>
  <c r="I46" i="4"/>
  <c r="I48" i="4"/>
  <c r="H26" i="9"/>
  <c r="H27" i="9"/>
  <c r="H36" i="9" s="1"/>
  <c r="H37" i="9" s="1"/>
  <c r="H28" i="9"/>
  <c r="H29" i="9"/>
  <c r="H30" i="9"/>
  <c r="H31" i="9"/>
  <c r="H32" i="9"/>
  <c r="H33" i="9"/>
  <c r="H34" i="9"/>
  <c r="H35" i="9"/>
  <c r="M14" i="4"/>
  <c r="C14" i="4"/>
  <c r="L13" i="4"/>
  <c r="L12" i="4"/>
  <c r="C12" i="4"/>
  <c r="C11" i="4"/>
  <c r="C10" i="4"/>
  <c r="I9" i="4"/>
  <c r="C9" i="4"/>
  <c r="L8" i="4"/>
  <c r="I8" i="4"/>
  <c r="C8" i="4"/>
  <c r="M7" i="4"/>
  <c r="K7" i="4"/>
  <c r="B7" i="4"/>
  <c r="B6" i="4"/>
  <c r="B5" i="4"/>
  <c r="B4" i="4"/>
  <c r="A11" i="1"/>
  <c r="A13" i="1"/>
  <c r="A15" i="1" s="1"/>
  <c r="A17" i="1" s="1"/>
  <c r="A19" i="1" s="1"/>
  <c r="A21" i="1" s="1"/>
  <c r="A23" i="1" s="1"/>
  <c r="A25" i="1" s="1"/>
  <c r="A27" i="1" s="1"/>
  <c r="A29" i="1" s="1"/>
  <c r="A31" i="1" s="1"/>
  <c r="A33" i="1" s="1"/>
  <c r="A35" i="1" s="1"/>
  <c r="A37" i="1" s="1"/>
  <c r="A46" i="1"/>
  <c r="A48" i="1"/>
  <c r="A50" i="1" s="1"/>
  <c r="A52" i="1"/>
  <c r="A54" i="1" s="1"/>
  <c r="A56" i="1" s="1"/>
  <c r="A58" i="1" s="1"/>
  <c r="A60" i="1" s="1"/>
  <c r="A62" i="1" s="1"/>
  <c r="A64" i="1" s="1"/>
  <c r="A66" i="1" s="1"/>
  <c r="L42" i="6"/>
  <c r="C42" i="6"/>
  <c r="J5" i="6"/>
  <c r="J42" i="6" s="1"/>
  <c r="F8" i="6"/>
  <c r="F12" i="6"/>
  <c r="F16" i="6"/>
  <c r="F20" i="6"/>
  <c r="F24" i="6"/>
  <c r="F28" i="6"/>
  <c r="F32" i="6"/>
  <c r="F36" i="6"/>
  <c r="F40" i="6"/>
  <c r="H7" i="6"/>
  <c r="H8" i="6" s="1"/>
  <c r="H9" i="6"/>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A6"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G36" i="4" l="1"/>
  <c r="I43" i="4"/>
  <c r="L11" i="4"/>
  <c r="A37" i="2"/>
  <c r="H34" i="2"/>
  <c r="K27" i="3" s="1"/>
  <c r="K48" i="4"/>
  <c r="I35" i="3"/>
  <c r="H42" i="2"/>
  <c r="H32" i="2"/>
  <c r="O54" i="4"/>
  <c r="H40" i="2"/>
  <c r="K35" i="3" s="1"/>
  <c r="I5" i="5"/>
  <c r="K46" i="4"/>
  <c r="L11" i="3"/>
  <c r="H38" i="2"/>
  <c r="H35" i="2"/>
  <c r="K30" i="3" s="1"/>
  <c r="K4" i="5"/>
  <c r="I40" i="4"/>
  <c r="I38" i="3"/>
  <c r="G30" i="3"/>
  <c r="H41" i="2"/>
  <c r="G37" i="2"/>
  <c r="C23" i="2"/>
  <c r="K5" i="5"/>
  <c r="O61" i="13"/>
  <c r="L53" i="12"/>
  <c r="O49" i="3"/>
  <c r="O59" i="4"/>
  <c r="O53" i="4"/>
  <c r="H17" i="10"/>
  <c r="I59" i="8"/>
  <c r="E19" i="2"/>
  <c r="K17" i="6"/>
  <c r="M17" i="6" s="1"/>
  <c r="K13" i="6"/>
  <c r="M13" i="6" s="1"/>
  <c r="K9" i="6"/>
  <c r="M9" i="6" s="1"/>
  <c r="D39" i="6"/>
  <c r="F39" i="6" s="1"/>
  <c r="D35" i="6"/>
  <c r="F35" i="6" s="1"/>
  <c r="D31" i="6"/>
  <c r="F31" i="6" s="1"/>
  <c r="D27" i="6"/>
  <c r="F27" i="6" s="1"/>
  <c r="D23" i="6"/>
  <c r="F23" i="6" s="1"/>
  <c r="D19" i="6"/>
  <c r="F19" i="6" s="1"/>
  <c r="D15" i="6"/>
  <c r="F15" i="6" s="1"/>
  <c r="D11" i="6"/>
  <c r="F11" i="6" s="1"/>
  <c r="D7" i="6"/>
  <c r="F7" i="6" s="1"/>
  <c r="I2" i="3"/>
  <c r="I17" i="4"/>
  <c r="O19" i="4"/>
  <c r="O57" i="4"/>
  <c r="H43" i="2"/>
  <c r="G48" i="4" s="1"/>
  <c r="H33" i="2"/>
  <c r="K40" i="6"/>
  <c r="M40" i="6" s="1"/>
  <c r="K36" i="6"/>
  <c r="M36" i="6" s="1"/>
  <c r="K32" i="6"/>
  <c r="M32" i="6" s="1"/>
  <c r="K28" i="6"/>
  <c r="M28" i="6" s="1"/>
  <c r="K24" i="6"/>
  <c r="M24" i="6" s="1"/>
  <c r="K20" i="6"/>
  <c r="M20" i="6" s="1"/>
  <c r="K16" i="6"/>
  <c r="M16" i="6" s="1"/>
  <c r="K12" i="6"/>
  <c r="M12" i="6" s="1"/>
  <c r="K8" i="6"/>
  <c r="M8" i="6" s="1"/>
  <c r="D38" i="6"/>
  <c r="F38" i="6" s="1"/>
  <c r="D34" i="6"/>
  <c r="F34" i="6" s="1"/>
  <c r="D30" i="6"/>
  <c r="F30" i="6" s="1"/>
  <c r="D26" i="6"/>
  <c r="F26" i="6" s="1"/>
  <c r="D22" i="6"/>
  <c r="F22" i="6" s="1"/>
  <c r="D18" i="6"/>
  <c r="F18" i="6" s="1"/>
  <c r="D14" i="6"/>
  <c r="F14" i="6" s="1"/>
  <c r="D10" i="6"/>
  <c r="F10" i="6" s="1"/>
  <c r="D6" i="6"/>
  <c r="F6" i="6" s="1"/>
  <c r="F42" i="6" s="1"/>
  <c r="I4" i="5"/>
  <c r="O15" i="4"/>
  <c r="O62" i="4"/>
  <c r="K11" i="6"/>
  <c r="M11" i="6" s="1"/>
  <c r="K7" i="6"/>
  <c r="M7" i="6" s="1"/>
  <c r="D41" i="6"/>
  <c r="F41" i="6" s="1"/>
  <c r="D37" i="6"/>
  <c r="F37" i="6" s="1"/>
  <c r="D33" i="6"/>
  <c r="F33" i="6" s="1"/>
  <c r="D29" i="6"/>
  <c r="F29" i="6" s="1"/>
  <c r="D25" i="6"/>
  <c r="F25" i="6" s="1"/>
  <c r="D21" i="6"/>
  <c r="F21" i="6" s="1"/>
  <c r="D17" i="6"/>
  <c r="F17" i="6" s="1"/>
  <c r="D13" i="6"/>
  <c r="F13" i="6" s="1"/>
  <c r="D9" i="6"/>
  <c r="F9" i="6" s="1"/>
  <c r="M17" i="4"/>
  <c r="O16" i="4"/>
  <c r="K17" i="4"/>
  <c r="O38" i="4"/>
  <c r="O50" i="4"/>
  <c r="L4" i="5" l="1"/>
  <c r="L5" i="5" s="1"/>
  <c r="G27" i="3"/>
  <c r="G28" i="4"/>
  <c r="K40" i="4"/>
  <c r="K31" i="4"/>
  <c r="G31" i="4"/>
  <c r="K28" i="4"/>
  <c r="E31" i="4"/>
  <c r="E30" i="3"/>
  <c r="K22" i="4"/>
  <c r="K21" i="3"/>
  <c r="K38" i="3"/>
  <c r="G43" i="4"/>
  <c r="K43" i="4"/>
  <c r="G38" i="3"/>
  <c r="O51" i="4"/>
  <c r="O63" i="4" s="1"/>
  <c r="L54" i="12"/>
  <c r="L56" i="12" s="1"/>
  <c r="H54" i="12"/>
  <c r="M36" i="4"/>
  <c r="M48" i="4"/>
  <c r="H36" i="2"/>
  <c r="G46" i="4" s="1"/>
  <c r="G25" i="4"/>
  <c r="K24" i="3"/>
  <c r="K25" i="4"/>
  <c r="O17" i="4"/>
  <c r="O50" i="3"/>
  <c r="O60" i="4"/>
  <c r="M40" i="4"/>
  <c r="M28" i="4"/>
  <c r="M43" i="4"/>
  <c r="M25" i="4"/>
  <c r="M31" i="4"/>
  <c r="M22" i="4"/>
  <c r="A59" i="10"/>
  <c r="H58" i="10"/>
  <c r="H59" i="10" s="1"/>
  <c r="D42" i="6"/>
  <c r="K5" i="6" s="1"/>
  <c r="I25" i="4" l="1"/>
  <c r="I22" i="4"/>
  <c r="K36" i="4"/>
  <c r="I24" i="3"/>
  <c r="K34" i="4"/>
  <c r="I30" i="3"/>
  <c r="I27" i="3"/>
  <c r="I31" i="4"/>
  <c r="I21" i="3"/>
  <c r="I28" i="4"/>
  <c r="G13" i="7"/>
  <c r="I13" i="7" s="1"/>
  <c r="G9" i="7"/>
  <c r="I9" i="7" s="1"/>
  <c r="G12" i="7"/>
  <c r="I12" i="7" s="1"/>
  <c r="G16" i="7"/>
  <c r="I16" i="7" s="1"/>
  <c r="G8" i="7"/>
  <c r="I8" i="7" s="1"/>
  <c r="G15" i="7"/>
  <c r="I15" i="7" s="1"/>
  <c r="G11" i="7"/>
  <c r="I11" i="7" s="1"/>
  <c r="G7" i="7"/>
  <c r="I7" i="7" s="1"/>
  <c r="G14" i="7"/>
  <c r="I14" i="7" s="1"/>
  <c r="G10" i="7"/>
  <c r="I10" i="7" s="1"/>
  <c r="K42" i="6"/>
  <c r="M5" i="6"/>
  <c r="M42" i="6" s="1"/>
  <c r="O51" i="3"/>
  <c r="O61" i="4"/>
  <c r="M34" i="4"/>
  <c r="M46" i="4"/>
  <c r="I54" i="4"/>
  <c r="K32" i="4"/>
  <c r="O31" i="4" s="1"/>
  <c r="K39" i="3"/>
  <c r="K25" i="3"/>
  <c r="K29" i="4"/>
  <c r="K36" i="3"/>
  <c r="K22" i="3"/>
  <c r="K26" i="4"/>
  <c r="O25" i="4" s="1"/>
  <c r="K31" i="3"/>
  <c r="K23" i="4"/>
  <c r="K28" i="3"/>
  <c r="D18" i="2"/>
  <c r="K41" i="4"/>
  <c r="O40" i="4" s="1"/>
  <c r="K44" i="4"/>
  <c r="O43" i="4" s="1"/>
  <c r="O15" i="3"/>
  <c r="O52" i="3"/>
  <c r="O22" i="4" l="1"/>
  <c r="O28" i="4"/>
  <c r="I17" i="7"/>
  <c r="O45" i="3" s="1"/>
  <c r="O47" i="3" s="1"/>
  <c r="C13" i="3"/>
  <c r="C13" i="4"/>
  <c r="I16" i="3"/>
  <c r="K16" i="3"/>
  <c r="M16" i="3"/>
  <c r="O54" i="3"/>
  <c r="O64" i="4"/>
  <c r="O55" i="4" l="1"/>
  <c r="I68" i="4"/>
  <c r="I65" i="4"/>
  <c r="O65" i="4"/>
  <c r="O16" i="3"/>
  <c r="M18" i="3" s="1"/>
  <c r="O18" i="3" s="1"/>
  <c r="M35" i="3" l="1"/>
  <c r="O35" i="3" s="1"/>
  <c r="M24" i="3"/>
  <c r="O24" i="3" s="1"/>
  <c r="M30" i="3"/>
  <c r="O30" i="3" s="1"/>
  <c r="M21" i="3"/>
  <c r="O21" i="3" s="1"/>
  <c r="M38" i="3"/>
  <c r="O38" i="3" s="1"/>
  <c r="M27" i="3"/>
  <c r="O27" i="3" s="1"/>
  <c r="K66" i="4"/>
  <c r="O66" i="4" s="1"/>
  <c r="O68" i="4" s="1"/>
  <c r="O41" i="3" l="1"/>
  <c r="O33" i="3"/>
  <c r="O42" i="3" l="1"/>
  <c r="O53" i="3" s="1"/>
  <c r="I58" i="3" s="1"/>
  <c r="I55" i="3" l="1"/>
  <c r="O55" i="3"/>
  <c r="K56" i="3" s="1"/>
  <c r="O56" i="3" s="1"/>
  <c r="O58" i="3" s="1"/>
</calcChain>
</file>

<file path=xl/comments1.xml><?xml version="1.0" encoding="utf-8"?>
<comments xmlns="http://schemas.openxmlformats.org/spreadsheetml/2006/main">
  <authors>
    <author>charles beaurain</author>
    <author>Charles Beaurain</author>
    <author>Charles</author>
  </authors>
  <commentList>
    <comment ref="D14" authorId="0">
      <text>
        <r>
          <rPr>
            <b/>
            <sz val="8"/>
            <color indexed="81"/>
            <rFont val="Tahoma"/>
            <family val="2"/>
          </rPr>
          <t>charles beaurain:</t>
        </r>
        <r>
          <rPr>
            <sz val="8"/>
            <color indexed="81"/>
            <rFont val="Tahoma"/>
            <family val="2"/>
          </rPr>
          <t xml:space="preserve">
Type "None" if not registered otherwise insert the registration number.</t>
        </r>
      </text>
    </comment>
    <comment ref="E26" authorId="0">
      <text>
        <r>
          <rPr>
            <b/>
            <sz val="8"/>
            <color indexed="81"/>
            <rFont val="Tahoma"/>
            <family val="2"/>
          </rPr>
          <t>c</t>
        </r>
        <r>
          <rPr>
            <b/>
            <sz val="10"/>
            <color indexed="81"/>
            <rFont val="Tahoma"/>
            <family val="2"/>
          </rPr>
          <t>harles beaurain:</t>
        </r>
        <r>
          <rPr>
            <sz val="10"/>
            <color indexed="81"/>
            <rFont val="Tahoma"/>
            <family val="2"/>
          </rPr>
          <t xml:space="preserve">
Only ="Y" when  no Quantity surveyor is appointed on the project.
</t>
        </r>
      </text>
    </comment>
    <comment ref="E27" authorId="0">
      <text>
        <r>
          <rPr>
            <b/>
            <sz val="8"/>
            <color indexed="81"/>
            <rFont val="Tahoma"/>
            <family val="2"/>
          </rPr>
          <t>charles beaurain:</t>
        </r>
        <r>
          <rPr>
            <sz val="8"/>
            <color indexed="81"/>
            <rFont val="Tahoma"/>
            <family val="2"/>
          </rPr>
          <t xml:space="preserve">
</t>
        </r>
        <r>
          <rPr>
            <sz val="10"/>
            <color indexed="81"/>
            <rFont val="Tahoma"/>
            <family val="2"/>
          </rPr>
          <t>Only "Y" when specifically appointed as Principal Agent.</t>
        </r>
      </text>
    </comment>
    <comment ref="E28" authorId="1">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29" authorId="1">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32" authorId="1">
      <text>
        <r>
          <rPr>
            <b/>
            <sz val="8"/>
            <color indexed="81"/>
            <rFont val="Tahoma"/>
            <family val="2"/>
          </rPr>
          <t>Charles Beaurain:</t>
        </r>
        <r>
          <rPr>
            <sz val="8"/>
            <color indexed="81"/>
            <rFont val="Tahoma"/>
            <family val="2"/>
          </rPr>
          <t xml:space="preserve">
This amount should include lifts and generators
</t>
        </r>
      </text>
    </comment>
    <comment ref="F32" authorId="1">
      <text>
        <r>
          <rPr>
            <b/>
            <sz val="8"/>
            <color indexed="81"/>
            <rFont val="Tahoma"/>
            <family val="2"/>
          </rPr>
          <t>Charles Beaurain:</t>
        </r>
        <r>
          <rPr>
            <sz val="8"/>
            <color indexed="81"/>
            <rFont val="Tahoma"/>
            <family val="2"/>
          </rPr>
          <t xml:space="preserve">
This amount should include lifts and generators
</t>
        </r>
      </text>
    </comment>
    <comment ref="G32" authorId="1">
      <text>
        <r>
          <rPr>
            <b/>
            <sz val="8"/>
            <color indexed="81"/>
            <rFont val="Tahoma"/>
            <family val="2"/>
          </rPr>
          <t>Charles Beaurain:</t>
        </r>
        <r>
          <rPr>
            <sz val="8"/>
            <color indexed="81"/>
            <rFont val="Tahoma"/>
            <family val="2"/>
          </rPr>
          <t xml:space="preserve">
This amount should include lifts and generators
</t>
        </r>
      </text>
    </comment>
    <comment ref="E38" authorId="1">
      <text>
        <r>
          <rPr>
            <b/>
            <sz val="8"/>
            <color indexed="81"/>
            <rFont val="Tahoma"/>
            <family val="2"/>
          </rPr>
          <t>Charles Beaurain:</t>
        </r>
        <r>
          <rPr>
            <sz val="8"/>
            <color indexed="81"/>
            <rFont val="Tahoma"/>
            <family val="2"/>
          </rPr>
          <t xml:space="preserve">
Only 
 if appointed as Principal Agent.
</t>
        </r>
      </text>
    </comment>
    <comment ref="F38" authorId="1">
      <text>
        <r>
          <rPr>
            <b/>
            <sz val="8"/>
            <color indexed="81"/>
            <rFont val="Tahoma"/>
            <family val="2"/>
          </rPr>
          <t>Charles Beaurain:</t>
        </r>
        <r>
          <rPr>
            <sz val="8"/>
            <color indexed="81"/>
            <rFont val="Tahoma"/>
            <family val="2"/>
          </rPr>
          <t xml:space="preserve">
Only 
 if appointed as Principal Agent.
</t>
        </r>
      </text>
    </comment>
    <comment ref="G38" authorId="1">
      <text>
        <r>
          <rPr>
            <b/>
            <sz val="8"/>
            <color indexed="81"/>
            <rFont val="Tahoma"/>
            <family val="2"/>
          </rPr>
          <t>Charles Beaurain:</t>
        </r>
        <r>
          <rPr>
            <sz val="8"/>
            <color indexed="81"/>
            <rFont val="Tahoma"/>
            <family val="2"/>
          </rPr>
          <t xml:space="preserve">
Only 
 if appointed as Principal Agent.
</t>
        </r>
      </text>
    </comment>
    <comment ref="G43" authorId="2">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2.xml><?xml version="1.0" encoding="utf-8"?>
<comments xmlns="http://schemas.openxmlformats.org/spreadsheetml/2006/main">
  <authors>
    <author>PWH</author>
  </authors>
  <commentList>
    <comment ref="H38" authorId="0">
      <text>
        <r>
          <rPr>
            <b/>
            <sz val="8"/>
            <color indexed="81"/>
            <rFont val="Tahoma"/>
            <family val="2"/>
          </rPr>
          <t>Enter this amount on the Summary page</t>
        </r>
        <r>
          <rPr>
            <sz val="8"/>
            <color indexed="81"/>
            <rFont val="Tahoma"/>
            <family val="2"/>
          </rPr>
          <t xml:space="preserve">
</t>
        </r>
      </text>
    </comment>
    <comment ref="H58" authorId="0">
      <text>
        <r>
          <rPr>
            <b/>
            <sz val="8"/>
            <color indexed="81"/>
            <rFont val="Tahoma"/>
            <family val="2"/>
          </rPr>
          <t>Enter this amount on the Summary page</t>
        </r>
        <r>
          <rPr>
            <sz val="8"/>
            <color indexed="81"/>
            <rFont val="Tahoma"/>
            <family val="2"/>
          </rPr>
          <t xml:space="preserve">
</t>
        </r>
      </text>
    </comment>
  </commentList>
</comments>
</file>

<file path=xl/comments3.xml><?xml version="1.0" encoding="utf-8"?>
<comments xmlns="http://schemas.openxmlformats.org/spreadsheetml/2006/main">
  <authors>
    <author>PWH</author>
  </authors>
  <commentList>
    <comment ref="H60"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<sst xmlns="http://schemas.openxmlformats.org/spreadsheetml/2006/main" count="811" uniqueCount="490">
  <si>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</si>
  <si>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</si>
  <si>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</si>
  <si>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</si>
  <si>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</si>
  <si>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</si>
  <si>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</si>
  <si>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</si>
  <si>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</si>
  <si>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</si>
  <si>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</si>
  <si>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</si>
  <si>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</si>
  <si>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</si>
  <si>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</si>
  <si>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</si>
  <si>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</si>
  <si>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</si>
  <si>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</si>
  <si>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</si>
  <si>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</si>
  <si>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</si>
  <si>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</si>
  <si>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</si>
  <si>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TOTAL PROFESSIONAL FEES DUE (a) + (b)</t>
  </si>
  <si>
    <t>OF</t>
  </si>
  <si>
    <t>NOTE:</t>
  </si>
  <si>
    <t>x</t>
  </si>
  <si>
    <t>TOTAL DISBURSEMENTS</t>
  </si>
  <si>
    <t>CHECKED BY</t>
  </si>
  <si>
    <t>Designation</t>
  </si>
  <si>
    <t>DATE :</t>
  </si>
  <si>
    <t>for</t>
  </si>
  <si>
    <t>EE</t>
  </si>
  <si>
    <t>BASIC FEE</t>
  </si>
  <si>
    <t>PRINCIPAL AGENT</t>
  </si>
  <si>
    <t>TOTAL FEES (c) TIME BASED</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</si>
  <si>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</si>
  <si>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</si>
  <si>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</si>
  <si>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</si>
  <si>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</si>
  <si>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</si>
  <si>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</si>
  <si>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</si>
  <si>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</si>
  <si>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</si>
  <si>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</si>
  <si>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</si>
  <si>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</si>
  <si>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</si>
  <si>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</si>
  <si>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</si>
  <si>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 xml:space="preserve"> Report: Time Based fees Total</t>
  </si>
  <si>
    <t>Other: Time Based fees Total</t>
  </si>
  <si>
    <t>SCHEDULE W: TRAVELLING TIME &amp; TRANSPORT EXPENSES</t>
  </si>
  <si>
    <t>1. Traveling Time</t>
  </si>
  <si>
    <t xml:space="preserve">Date </t>
  </si>
  <si>
    <t xml:space="preserve">From </t>
  </si>
  <si>
    <t>To</t>
  </si>
  <si>
    <t>Total Hours</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</si>
  <si>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</si>
  <si>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</si>
  <si>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</si>
  <si>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</si>
  <si>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</si>
  <si>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</si>
  <si>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</si>
  <si>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</si>
  <si>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</si>
  <si>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</si>
  <si>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</si>
  <si>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</si>
  <si>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</si>
  <si>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</si>
  <si>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</si>
  <si>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</si>
  <si>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</si>
  <si>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</si>
  <si>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</si>
  <si>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</si>
  <si>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</si>
  <si>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</si>
  <si>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</si>
  <si>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</si>
  <si>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</si>
  <si>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Apporved Hours</t>
  </si>
  <si>
    <t>Claimed Hours</t>
  </si>
  <si>
    <t>B: Full Time Supervision</t>
  </si>
  <si>
    <t>Approved Remuneration</t>
  </si>
  <si>
    <t>Portion claimed</t>
  </si>
  <si>
    <t>C: Travelling expenses</t>
  </si>
  <si>
    <t>Distance approved km</t>
  </si>
  <si>
    <t>Distance km</t>
  </si>
  <si>
    <t>Vehicle cc</t>
  </si>
  <si>
    <t>Tariff</t>
  </si>
  <si>
    <t>D: Other Charges</t>
  </si>
  <si>
    <t>Invoice or TMB Number</t>
  </si>
  <si>
    <t>Laboratory/ Place</t>
  </si>
  <si>
    <t>Number of tests</t>
  </si>
  <si>
    <t>Approved rate</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</si>
  <si>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</si>
  <si>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</si>
  <si>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</si>
  <si>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</si>
  <si>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</si>
  <si>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</si>
  <si>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</si>
  <si>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</si>
  <si>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</si>
  <si>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</si>
  <si>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</si>
  <si>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</si>
  <si>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</si>
  <si>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</si>
  <si>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</si>
  <si>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</si>
  <si>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</si>
  <si>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</si>
  <si>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</si>
  <si>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</si>
  <si>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</si>
  <si>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</si>
  <si>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</si>
  <si>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</si>
  <si>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</si>
  <si>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</si>
  <si>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</si>
  <si>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xml:space="preserve">EE                          </t>
  </si>
  <si>
    <t>TOTAL VALUE OF ELECTRICAL WORK :</t>
  </si>
  <si>
    <t>+</t>
  </si>
  <si>
    <t>CLAIM</t>
  </si>
  <si>
    <t>TOTAL FOR CONSTRUCTION AND COMPLETION STAGE</t>
  </si>
  <si>
    <t>MAXIMUM FOR "AGENT OF THE CLIENT"</t>
  </si>
  <si>
    <t xml:space="preserve"> Report: Time Based fees </t>
  </si>
  <si>
    <t>2. Time Based fees: AGENT OF THE CLIENT</t>
  </si>
  <si>
    <t>For DIRECTOR: Project Management</t>
  </si>
  <si>
    <t>TYPE OF PROJECT:</t>
  </si>
  <si>
    <t>ELECTRICAL ENGINEERING PROJECT</t>
  </si>
  <si>
    <t>ELECTRICAL BUILDING PROJECT</t>
  </si>
  <si>
    <t>TOTAL VALUE OF PROJECT :</t>
  </si>
  <si>
    <t>TAX INVOICE</t>
  </si>
  <si>
    <t>SIGNED</t>
  </si>
  <si>
    <t>BILL OF QUANTITY BY CONSULTING ENGINEER (Y/N)</t>
  </si>
  <si>
    <t>VALUE FOR CALCULATION PURPOSES</t>
  </si>
  <si>
    <t>VALUE OF ALL ALTERATIONS TO EXISTING FACILITIES NOT AFFECTED BY ANY FACTOR OTHER THAN 1.25.</t>
  </si>
  <si>
    <t>VALUE OF DUPLICATES NOT AFFECTED BY ANY FACTOR OTHER THAN 0.25.</t>
  </si>
  <si>
    <r>
      <t xml:space="preserve">(A) ESTIMATED OR TENDER VALUES </t>
    </r>
    <r>
      <rPr>
        <b/>
        <sz val="10"/>
        <color indexed="10"/>
        <rFont val="Arial"/>
        <family val="2"/>
      </rPr>
      <t>(STAGES 1 -2)</t>
    </r>
  </si>
  <si>
    <t xml:space="preserve">VALUE OF ALL WORK COMPLETED, NOT AFFECTED BY ANY FACTORS </t>
  </si>
  <si>
    <t>VALUE OF ALL ALTERATIONS TO EXISTING FACILITIES COMPLETED, ONLY AFFECTED BY THE 1.25 FACTOR.</t>
  </si>
  <si>
    <t>TRAVELLING &amp; SUBSISTENCE CHARGES</t>
  </si>
  <si>
    <t>DUPLICATES NOT AFFECTED BY ANY FACTOR OTHER THAN .25.</t>
  </si>
  <si>
    <t>TOTAL FEES FOR PRELIMINARY DESIGN, DESIGN &amp; TENDER STAGE</t>
  </si>
  <si>
    <t>ADD: NON TAXABLE AMOUNT CLAIMED</t>
  </si>
  <si>
    <r>
      <t xml:space="preserve">(C) VALUE OF COMPLETED WORK </t>
    </r>
    <r>
      <rPr>
        <b/>
        <sz val="10"/>
        <color indexed="10"/>
        <rFont val="Arial"/>
        <family val="2"/>
      </rPr>
      <t>(STAGE 3 &amp; 4)</t>
    </r>
  </si>
  <si>
    <t>DATE OF INVOICE</t>
  </si>
  <si>
    <t>FEES (a) PRELIMINARY DESIGN, DESIGN &amp; TENDER STAGES.</t>
  </si>
  <si>
    <t>Access to any cells within the workbook, which do not require to be populated, have been protected - do not try to access/open any uncoloured cells on any of the worksheets.</t>
  </si>
  <si>
    <t>Only coloured cells require input from the Consulting Engineer/Project manager</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</si>
  <si>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</si>
  <si>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This workbook makes provision for 36 payments.  From experience this should be enough.  If not, the matter must be reported to the D/PM Support, who can take same up with the designer/compiler of the workbook.</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</si>
  <si>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</si>
  <si>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</si>
  <si>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</si>
  <si>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</si>
  <si>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Open the other worksheets one by one and populate them with the correct information.</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</si>
  <si>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</si>
  <si>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t>TARGETED PROCUREMENT (Only on Engineering project) (Y/N)</t>
  </si>
  <si>
    <t>AGENT OF THE CLIENT (OHSA) (Only on Engineering project) (Y/N)</t>
  </si>
  <si>
    <t>FEES (b) CONSTRUCTION AND COMPLETION STAGES</t>
  </si>
  <si>
    <t>1. Time Based fees: Report stage (Only if specifically appointed as such)</t>
  </si>
  <si>
    <t>WORKBOOK FOR THE CALCULATION OF CONSULTING ENGINEER'S FEES IN TERMS OF THE GUIDELINE FOR SERVICES AND FEES PUBLISHED BY ECSA AND AMENDED BY DPW</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</si>
  <si>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</si>
  <si>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</si>
  <si>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</si>
  <si>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</si>
  <si>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</si>
  <si>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</si>
  <si>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</si>
  <si>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</si>
  <si>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</si>
  <si>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an amount of 7% of the basic fee is allowed for the execution of targeted procurement.</t>
  </si>
  <si>
    <r>
      <t>Electronic engineering work</t>
    </r>
    <r>
      <rPr>
        <sz val="10"/>
        <rFont val="Arial"/>
        <family val="2"/>
      </rPr>
      <t xml:space="preserve"> is </t>
    </r>
    <r>
      <rPr>
        <b/>
        <sz val="10"/>
        <rFont val="Arial"/>
        <family val="2"/>
      </rPr>
      <t>not a separate discipline</t>
    </r>
    <r>
      <rPr>
        <sz val="10"/>
        <rFont val="Arial"/>
        <family val="2"/>
      </rPr>
      <t xml:space="preserve"> but one combined with Electrical engineering work.</t>
    </r>
  </si>
  <si>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</si>
  <si>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</si>
  <si>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</si>
  <si>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Only in case of engineering projects an amount not exceeding 3% of the basic fee and calculated on a time basis is allowed for the responsibilities of the "agent of the client" in accordance with the OHSA. Only if the motivation of the consulting engineer for a larger fee is approved, may he be paid more.</t>
  </si>
  <si>
    <t>GROUND RULES</t>
  </si>
  <si>
    <t>COMPANY REGISTRATION NUMBER</t>
  </si>
  <si>
    <t>WCS NO:</t>
  </si>
  <si>
    <r>
      <t xml:space="preserve">One has to refer to the </t>
    </r>
    <r>
      <rPr>
        <b/>
        <sz val="10"/>
        <rFont val="Arial"/>
        <family val="2"/>
      </rPr>
      <t xml:space="preserve">DPW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by the DPW</t>
    </r>
    <r>
      <rPr>
        <sz val="10"/>
        <rFont val="Arial"/>
        <family val="2"/>
      </rPr>
      <t>, and use a copy of the relevant Guidelines which has been marked up to show the revised Fee scale to ensure that the correct fee scale is used. (</t>
    </r>
    <r>
      <rPr>
        <b/>
        <sz val="10"/>
        <rFont val="Arial"/>
        <family val="2"/>
      </rPr>
      <t>DPW Guidelines (DG))</t>
    </r>
  </si>
  <si>
    <t>NOTES PERTAINING TO THE COMPLETION OF THE WORKBOOK.</t>
  </si>
  <si>
    <t>N</t>
  </si>
  <si>
    <t>DEPARTMENTAL FILE NUMBER:</t>
  </si>
  <si>
    <t>DPW WCS NUMBER:</t>
  </si>
  <si>
    <t>DPW DRAWING NUMBER</t>
  </si>
  <si>
    <t>Project Manager</t>
  </si>
  <si>
    <t>Telephone number</t>
  </si>
  <si>
    <t xml:space="preserve">PROJECT MANAGER: </t>
  </si>
  <si>
    <t>DPW FILE NUMBER:</t>
  </si>
  <si>
    <t>DPW WCS NUMBER</t>
  </si>
  <si>
    <t>TELEPHONE &amp; FACSIMILE NUMBERS</t>
  </si>
  <si>
    <t>FEES CODE (YEAR)</t>
  </si>
  <si>
    <t xml:space="preserve">ELECTRICAL/ELECTRONIC ENGINEERING SERVICES </t>
  </si>
  <si>
    <t xml:space="preserve"> FEE FOR ELECTRICAL/ELECTRONIC ENGINEERING SERVICES: </t>
  </si>
  <si>
    <t>Tel</t>
  </si>
  <si>
    <t>Fax</t>
  </si>
  <si>
    <r>
      <t xml:space="preserve">When typing </t>
    </r>
    <r>
      <rPr>
        <b/>
        <sz val="10"/>
        <rFont val="Arial"/>
        <family val="2"/>
      </rPr>
      <t>amounts</t>
    </r>
    <r>
      <rPr>
        <sz val="10"/>
        <rFont val="Arial"/>
        <family val="2"/>
      </rPr>
      <t xml:space="preserve"> only type the value. No "R" in front and no spaces between the numbers.</t>
    </r>
  </si>
  <si>
    <t>FEE FOR ELECTRICAL/ELECTRONIC ENGINEERING SERVICES</t>
  </si>
  <si>
    <t>WCS NO</t>
  </si>
  <si>
    <t>POSTAL ADDRESS:</t>
  </si>
  <si>
    <t>FACSIMILE  NO:</t>
  </si>
  <si>
    <r>
      <t xml:space="preserve">CONSTRUCTION AND COMPLETION STAGE. </t>
    </r>
    <r>
      <rPr>
        <b/>
        <i/>
        <sz val="12"/>
        <color indexed="10"/>
        <rFont val="Arial"/>
        <family val="2"/>
      </rPr>
      <t>ALL VALUES MUST INCLUDE RELEVANT PROPORTION OF P&amp;G AND CPA.</t>
    </r>
  </si>
  <si>
    <t>FEES (d) EXPENSES AND COSTS (DISBURSEMENTS)</t>
  </si>
  <si>
    <t xml:space="preserve">FEES (c )TIME BASED FEES </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</si>
  <si>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</si>
  <si>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</si>
  <si>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</si>
  <si>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VALUE OF DUPLICATED EXISTING FACILITIES AFFECTED BY BOTH 1.25 AND 0.25 FACTORS.</t>
  </si>
  <si>
    <r>
      <t xml:space="preserve">PRELIMINARY DESIGN AND DESIGN &amp; TENDER STAGES. </t>
    </r>
    <r>
      <rPr>
        <b/>
        <i/>
        <sz val="12"/>
        <color indexed="10"/>
        <rFont val="Arial"/>
        <family val="2"/>
      </rPr>
      <t>ALL VALUES MUST INCLUDE RELEVANT PROPORTION OF P&amp;G AND CPA DURING CONSTRUCTION STAGE</t>
    </r>
    <r>
      <rPr>
        <b/>
        <i/>
        <sz val="12"/>
        <rFont val="Arial"/>
        <family val="2"/>
      </rPr>
      <t>.</t>
    </r>
  </si>
  <si>
    <t>TOTAL VALUE OF PROJECT COMPLETED BY ALL CONSULTANTS DURING CONSTRUCTION &amp; COMPLETION STAGES INCLUDING P&amp;G's AND CPA.</t>
  </si>
  <si>
    <t>DUPLICATED EXISTING FACILITIES AFFECTED BY BOTH 1.25 &amp; .25 FACTORS.</t>
  </si>
  <si>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r>
  </si>
  <si>
    <r>
      <t xml:space="preserve">The </t>
    </r>
    <r>
      <rPr>
        <b/>
        <sz val="10"/>
        <rFont val="Arial"/>
        <family val="2"/>
      </rPr>
      <t>dates</t>
    </r>
    <r>
      <rPr>
        <sz val="10"/>
        <rFont val="Arial"/>
        <family val="2"/>
      </rPr>
      <t xml:space="preserve"> must be typed in as follows: dmmmyy i.e. "25aug05" </t>
    </r>
  </si>
  <si>
    <t>PRINCIPAL AGENT (Only on Engineering project) (Y/N)</t>
  </si>
  <si>
    <t xml:space="preserve">VALUE OF WORK NOT AFFECTED BY ANY FACTORS. </t>
  </si>
  <si>
    <t>CONSTRUCTION MONITORING ONLY</t>
  </si>
  <si>
    <t>Cellphone number</t>
  </si>
  <si>
    <t>Cell</t>
  </si>
  <si>
    <t>REPORT STAGE (Only if specifically appointed for this stage)</t>
  </si>
  <si>
    <t xml:space="preserve">BASIC FEE FOR WORK,  NOT AFFECTED BY ANY FACTORS. </t>
  </si>
  <si>
    <t>TARGETED/PREFERENTIAL PROCUREMENT</t>
  </si>
  <si>
    <t>NO BILL OF QUANTITIES</t>
  </si>
  <si>
    <t>ESTIMATES</t>
  </si>
  <si>
    <t>ESTIMATES OR TENDER VALUES</t>
  </si>
  <si>
    <t>TOTAL COST OF THE WORKS COMPRISING THE PROJECT, INCLUDING P&amp;G AND CPA</t>
  </si>
  <si>
    <t xml:space="preserve">TOTAL VALUE OF ALL ELECTRICAL WORK COMPLETED INCLUDING CPA &amp; PROPORTION OF P&amp;G </t>
  </si>
  <si>
    <t xml:space="preserve">TOTAL VALUE OF ALL ELECTRICAL WORK INCLUDING CPA &amp; PROPORTION OF P&amp;G </t>
  </si>
  <si>
    <t>ATTACHED TO CLAIM NO</t>
  </si>
  <si>
    <t>PAYMENT NO</t>
  </si>
  <si>
    <t>1</t>
  </si>
  <si>
    <t>CARRIED OVER</t>
  </si>
  <si>
    <t>38</t>
  </si>
  <si>
    <t xml:space="preserve"> Report: Time Based fees Total Excl VAT</t>
  </si>
  <si>
    <t xml:space="preserve"> Agent of the client: Time Based fees Total Excl VAT</t>
  </si>
  <si>
    <t>Typing Duplicating &amp; Printing Excl VAT</t>
  </si>
  <si>
    <t>Site Staff &amp; Other Charges Total Excl VAT</t>
  </si>
  <si>
    <t>TRAVELLING  TIME</t>
  </si>
  <si>
    <t xml:space="preserve">CONSTRUCTION MONITORING  &amp; OTHER </t>
  </si>
  <si>
    <t>Travelling  time</t>
  </si>
  <si>
    <t>Traveling Time Total Excl VAT</t>
  </si>
  <si>
    <t>Other Charges Total (Incl VAT)</t>
  </si>
  <si>
    <t>Travelling  &amp; Public Transport Total Excl VAT</t>
  </si>
  <si>
    <t>3. Time Based fees: Construction Monitoring &amp; Other</t>
  </si>
  <si>
    <r>
      <t>Additional Construction Monitoring</t>
    </r>
    <r>
      <rPr>
        <sz val="10"/>
        <rFont val="Arial"/>
        <family val="2"/>
      </rPr>
      <t>: A separately motivated fee is mentioned but not determined. This can be a separately calculated fee with the calculations shown on the time based fee sheet</t>
    </r>
  </si>
  <si>
    <t>Construction Monitoring &amp; Other: Time Based fees Total Excl VAT</t>
  </si>
  <si>
    <t>Travelling Time</t>
  </si>
  <si>
    <t>Time Based fees: Other</t>
  </si>
  <si>
    <t>Toll Gate</t>
  </si>
  <si>
    <t>Part Time Supervision Total Incl VAT</t>
  </si>
  <si>
    <t>Full Time Supervision Total Incl VAT</t>
  </si>
  <si>
    <t>Travelling expenses</t>
  </si>
  <si>
    <t xml:space="preserve">2. Motor Vehicle Expenses [Up to 3000 cc engine capacity] </t>
  </si>
  <si>
    <t>Typing Total Incl VAT</t>
  </si>
  <si>
    <t>Duplicating Total INCL VAT</t>
  </si>
  <si>
    <t>Covers &amp; Binders Total INCL VAT</t>
  </si>
  <si>
    <t>Printing Total INCL VAT</t>
  </si>
  <si>
    <t>NOTE: -All ITEMS  MUST INCLUDE VAT</t>
  </si>
  <si>
    <t>INPUT ALL INFORMATION FOR THE WHOLE PROJECT</t>
  </si>
  <si>
    <t>NOTE: ALL ITEMS MUST EXCLUDE VAT</t>
  </si>
  <si>
    <t>Site Staff &amp; Other Charges Total</t>
  </si>
  <si>
    <t>Hours claimed</t>
  </si>
  <si>
    <t>2006 Scales</t>
  </si>
  <si>
    <t>SCALE_2006E</t>
  </si>
  <si>
    <t>SCALE_2006B</t>
  </si>
  <si>
    <t xml:space="preserve">Report: Time Based fees </t>
  </si>
  <si>
    <t>BUILDING PROJECT</t>
  </si>
  <si>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</si>
  <si>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</si>
  <si>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</si>
  <si>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</si>
  <si>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</si>
  <si>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</si>
  <si>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</si>
  <si>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PERCENTAGE OF STAGE COMPLETED</t>
  </si>
  <si>
    <t>E_MAIL ADDRESS</t>
  </si>
  <si>
    <t>APPORTIONMENT OF THE DESIGN STAGE</t>
  </si>
  <si>
    <t xml:space="preserve">Stage </t>
  </si>
  <si>
    <t>Description</t>
  </si>
  <si>
    <t>Apportionment</t>
  </si>
  <si>
    <t>Progress</t>
  </si>
  <si>
    <t>Factor</t>
  </si>
  <si>
    <t>Stage 1</t>
  </si>
  <si>
    <t>Preliminary design</t>
  </si>
  <si>
    <t>Stage 2</t>
  </si>
  <si>
    <t>Design and tender</t>
  </si>
  <si>
    <r>
      <t xml:space="preserve">(B) ESTIMATED VALUE FOR DESIGN FEES DURING CONSTRUCTION </t>
    </r>
    <r>
      <rPr>
        <b/>
        <sz val="10"/>
        <color indexed="10"/>
        <rFont val="Arial"/>
        <family val="2"/>
      </rPr>
      <t>(STAGE 3)</t>
    </r>
  </si>
  <si>
    <r>
      <t xml:space="preserve">(D) FINAL MEASURED VALUES INCL. CPA &amp; P&amp;G </t>
    </r>
    <r>
      <rPr>
        <b/>
        <sz val="10"/>
        <color indexed="10"/>
        <rFont val="Arial"/>
        <family val="2"/>
      </rPr>
      <t>(STAGE 4 ONLY)</t>
    </r>
  </si>
  <si>
    <t>PRELIMINARY DESIGN</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</si>
  <si>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</si>
  <si>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</si>
  <si>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</si>
  <si>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</si>
  <si>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</si>
  <si>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</si>
  <si>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</si>
  <si>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</si>
  <si>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</si>
  <si>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</si>
  <si>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</si>
  <si>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</si>
  <si>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</si>
  <si>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</si>
  <si>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</si>
  <si>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</si>
  <si>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</si>
  <si>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</si>
  <si>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</si>
  <si>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</si>
  <si>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</si>
  <si>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</si>
  <si>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</si>
  <si>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</si>
  <si>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</si>
  <si>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</si>
  <si>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</si>
  <si>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</si>
  <si>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</si>
  <si>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</si>
  <si>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</si>
  <si>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</si>
  <si>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</si>
  <si>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</si>
  <si>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</si>
  <si>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</si>
  <si>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</si>
  <si>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</si>
  <si>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</si>
  <si>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</si>
  <si>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</si>
  <si>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</si>
  <si>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</si>
  <si>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</si>
  <si>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</si>
  <si>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</si>
  <si>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</si>
  <si>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</si>
  <si>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</si>
  <si>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</si>
  <si>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</si>
  <si>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</si>
  <si>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</si>
  <si>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</si>
  <si>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</si>
  <si>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</si>
  <si>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</si>
  <si>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</si>
  <si>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</si>
  <si>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</si>
  <si>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</si>
  <si>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</si>
  <si>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</si>
  <si>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</si>
  <si>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</si>
  <si>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</si>
  <si>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</si>
  <si>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</si>
  <si>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</si>
  <si>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</si>
  <si>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</si>
  <si>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</si>
  <si>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</si>
  <si>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</si>
  <si>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</si>
  <si>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</si>
  <si>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</si>
  <si>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</si>
  <si>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</si>
  <si>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</si>
  <si>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</si>
  <si>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</si>
  <si>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</si>
  <si>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</si>
  <si>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</si>
  <si>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</si>
  <si>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</si>
  <si>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</si>
  <si>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</si>
  <si>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</si>
  <si>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</si>
  <si>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(a)</t>
  </si>
  <si>
    <t>(b)</t>
  </si>
  <si>
    <t>(c)</t>
  </si>
  <si>
    <t>(d)</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</si>
  <si>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</si>
  <si>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</si>
  <si>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</si>
  <si>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</si>
  <si>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</si>
  <si>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</si>
  <si>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</si>
  <si>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</si>
  <si>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</si>
  <si>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</si>
  <si>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</si>
  <si>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</si>
  <si>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</si>
  <si>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</si>
  <si>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</si>
  <si>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</si>
  <si>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</si>
  <si>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</si>
  <si>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</si>
  <si>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</si>
  <si>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</si>
  <si>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</si>
  <si>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</si>
  <si>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</si>
  <si>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</si>
  <si>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</si>
  <si>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</si>
  <si>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</si>
  <si>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</si>
  <si>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</si>
  <si>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</si>
  <si>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</si>
  <si>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</si>
  <si>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</si>
  <si>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</si>
  <si>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</si>
  <si>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</si>
  <si>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</si>
  <si>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</si>
  <si>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</si>
  <si>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</si>
  <si>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</si>
  <si>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</si>
  <si>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</si>
  <si>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</si>
  <si>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</si>
  <si>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</si>
  <si>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</si>
  <si>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</si>
  <si>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VAT</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</si>
  <si>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</si>
  <si>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</si>
  <si>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</si>
  <si>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</si>
  <si>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</si>
  <si>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</si>
  <si>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</si>
  <si>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</si>
  <si>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</si>
  <si>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</si>
  <si>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</si>
  <si>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</si>
  <si>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</si>
  <si>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</si>
  <si>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</si>
  <si>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</si>
  <si>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</si>
  <si>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</si>
  <si>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</si>
  <si>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</si>
  <si>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</si>
  <si>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</si>
  <si>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</si>
  <si>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</si>
  <si>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</si>
  <si>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</si>
  <si>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</si>
  <si>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</si>
  <si>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THE FEE ACCOUNT</t>
  </si>
  <si>
    <t>No fee account shall be submitted to the DPW Project Manager without all the relevant information and the documents as listed below attached and of which examples and forms, form part this document :</t>
  </si>
  <si>
    <t>Covering letter and TAX invoice  - must be signed by a Principal/Director of the Consultant Firm</t>
  </si>
  <si>
    <t>Summary of the Fee Claim: Annexure A3</t>
  </si>
  <si>
    <t>Trip sheet: Annexure A5: Claims for Subsistence and Travelling. This form shall be completed by the person during each trip.</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</si>
  <si>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</si>
  <si>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</si>
  <si>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</si>
  <si>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</si>
  <si>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</si>
  <si>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</si>
  <si>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</si>
  <si>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at 0823907612/0125676957</t>
  </si>
  <si>
    <t>PLEASE READ THE NOTES (1st SHEET) BEFORE STARTING TO POPULATE THE SHEETS. COMPLETE ALL YELLOW CELLS!!!</t>
  </si>
  <si>
    <t>Version 3.1  2012-10</t>
  </si>
  <si>
    <t>3. Subsistence Charges [See your letter of appointment. Use either Table 4 or Table 5, not both]</t>
  </si>
  <si>
    <t>Toll Gate &amp; Parking</t>
  </si>
  <si>
    <t>PREVIOUS CLAIMS</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</si>
</sst>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7" formatCode="&quot;R&quot;\ #,##0.00;&quot;R&quot;\ \-#,##0.00"/>
    <numFmt numFmtId="44" formatCode="_ &quot;R&quot;\ * #,##0.00_ ;_ &quot;R&quot;\ * \-#,##0.00_ ;_ &quot;R&quot;\ * &quot;-&quot;??_ ;_ @_ "/>
    <numFmt numFmtId="164" formatCode="#.00"/>
    <numFmt numFmtId="165" formatCode="#."/>
    <numFmt numFmtId="166" formatCode="m\o\n\th\ d\,\ yyyy"/>
    <numFmt numFmtId="167" formatCode="&quot;R&quot;\ #,##0.00_);\(&quot;R&quot;\ #,##0.00\)"/>
    <numFmt numFmtId="168" formatCode="dd\-mmm\-yy_)"/>
    <numFmt numFmtId="169" formatCode="&quot;R&quot;\ #,##0_);\(&quot;R&quot;\ #,##0\)"/>
    <numFmt numFmtId="170" formatCode="0.0%"/>
    <numFmt numFmtId="171" formatCode="&quot;R&quot;\ #,##0.00"/>
    <numFmt numFmtId="172" formatCode="[$R-1C09]\ #,##0.00"/>
    <numFmt numFmtId="173" formatCode="[$-1C09]dd\ mmmm\ yyyy;@"/>
    <numFmt numFmtId="174" formatCode="&quot;R&quot;\ #,##0"/>
    <numFmt numFmtId="175" formatCode="&quot;R&quot;\ #,##0.000"/>
    <numFmt numFmtId="176" formatCode="General_)"/>
    <numFmt numFmtId="177" formatCode="dd\ mmmm\ yyyy"/>
    <numFmt numFmtId="178" formatCode="&quot;R&quot;#,##0"/>
    <numFmt numFmtId="179" formatCode="[$R-1C09]\ #,##0"/>
    <numFmt numFmtId="180" formatCode="00"/>
    <numFmt numFmtId="181" formatCode="dd\-mmm\-yyyy"/>
    <numFmt numFmtId="182" formatCode="000000"/>
    <numFmt numFmtId="183" formatCode="000"/>
    <numFmt numFmtId="184" formatCode="0.0"/>
  </numFmts>
  <fonts count="97" x14ac:knownFonts="1">
    <font>
      <sz val="12"/>
      <name val="Courier"/>
    </font>
    <font>
      <sz val="10"/>
      <name val="Arial"/>
      <family val="2"/>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sz val="11"/>
      <name val="Courier"/>
      <family val="3"/>
    </font>
    <font>
      <b/>
      <sz val="11"/>
      <name val="Arial"/>
      <family val="2"/>
    </font>
    <font>
      <sz val="10"/>
      <color indexed="81"/>
      <name val="Tahoma"/>
      <family val="2"/>
    </font>
    <font>
      <b/>
      <u/>
      <sz val="8"/>
      <name val="Arial"/>
      <family val="2"/>
    </font>
    <font>
      <b/>
      <sz val="8"/>
      <name val="Arial"/>
      <family val="2"/>
    </font>
    <font>
      <sz val="10"/>
      <color indexed="12"/>
      <name val="Arial"/>
      <family val="2"/>
    </font>
    <font>
      <b/>
      <sz val="10"/>
      <color indexed="81"/>
      <name val="Tahoma"/>
      <family val="2"/>
    </font>
    <font>
      <sz val="11"/>
      <color indexed="12"/>
      <name val="Arial"/>
      <family val="2"/>
    </font>
    <font>
      <sz val="11"/>
      <name val="Arial"/>
      <family val="2"/>
    </font>
    <font>
      <sz val="11"/>
      <color indexed="8"/>
      <name val="Arial"/>
      <family val="2"/>
    </font>
    <font>
      <b/>
      <sz val="10"/>
      <color indexed="10"/>
      <name val="Arial"/>
      <family val="2"/>
    </font>
    <font>
      <sz val="11"/>
      <color indexed="10"/>
      <name val="Arial"/>
      <family val="2"/>
    </font>
    <font>
      <b/>
      <sz val="16"/>
      <color indexed="10"/>
      <name val="Arial"/>
      <family val="2"/>
    </font>
    <font>
      <b/>
      <i/>
      <sz val="12"/>
      <name val="Arial"/>
      <family val="2"/>
    </font>
    <font>
      <sz val="9"/>
      <name val="Arial"/>
      <family val="2"/>
    </font>
    <font>
      <b/>
      <sz val="11"/>
      <color indexed="10"/>
      <name val="Arial"/>
      <family val="2"/>
    </font>
    <font>
      <sz val="10"/>
      <color indexed="18"/>
      <name val="Arial"/>
      <family val="2"/>
    </font>
    <font>
      <b/>
      <sz val="12"/>
      <color indexed="8"/>
      <name val="Arial"/>
      <family val="2"/>
    </font>
    <font>
      <b/>
      <sz val="12"/>
      <color indexed="10"/>
      <name val="Arial"/>
      <family val="2"/>
    </font>
    <font>
      <b/>
      <u/>
      <sz val="14"/>
      <color indexed="10"/>
      <name val="Arial"/>
      <family val="2"/>
    </font>
    <font>
      <b/>
      <sz val="11"/>
      <color indexed="8"/>
      <name val="Arial"/>
      <family val="2"/>
    </font>
    <font>
      <b/>
      <sz val="16"/>
      <color indexed="17"/>
      <name val="Arial"/>
      <family val="2"/>
    </font>
    <font>
      <i/>
      <sz val="11"/>
      <name val="Arial"/>
      <family val="2"/>
    </font>
    <font>
      <b/>
      <sz val="20"/>
      <color indexed="10"/>
      <name val="Arial"/>
      <family val="2"/>
    </font>
    <font>
      <b/>
      <i/>
      <sz val="12"/>
      <color indexed="10"/>
      <name val="Arial"/>
      <family val="2"/>
    </font>
    <font>
      <b/>
      <sz val="14"/>
      <color indexed="12"/>
      <name val="Arial"/>
      <family val="2"/>
    </font>
    <font>
      <b/>
      <sz val="24"/>
      <color indexed="10"/>
      <name val="Arial"/>
      <family val="2"/>
    </font>
    <font>
      <b/>
      <sz val="24"/>
      <color indexed="52"/>
      <name val="Arial"/>
      <family val="2"/>
    </font>
    <font>
      <b/>
      <sz val="16"/>
      <color indexed="50"/>
      <name val="Arial"/>
      <family val="2"/>
    </font>
    <font>
      <b/>
      <sz val="11"/>
      <color indexed="12"/>
      <name val="Arial"/>
      <family val="2"/>
    </font>
    <font>
      <b/>
      <sz val="11"/>
      <color indexed="17"/>
      <name val="Arial"/>
      <family val="2"/>
    </font>
    <font>
      <b/>
      <sz val="14"/>
      <name val="Arial"/>
      <family val="2"/>
    </font>
    <font>
      <b/>
      <u/>
      <sz val="11"/>
      <name val="Arial"/>
      <family val="2"/>
    </font>
    <font>
      <i/>
      <sz val="12"/>
      <name val="Arial"/>
      <family val="2"/>
    </font>
    <font>
      <i/>
      <sz val="11"/>
      <color indexed="12"/>
      <name val="Arial"/>
      <family val="2"/>
    </font>
    <font>
      <b/>
      <sz val="11"/>
      <color indexed="15"/>
      <name val="Arial"/>
      <family val="2"/>
    </font>
    <font>
      <sz val="11"/>
      <color indexed="15"/>
      <name val="Arial"/>
      <family val="2"/>
    </font>
    <font>
      <i/>
      <sz val="11"/>
      <color indexed="8"/>
      <name val="Arial"/>
      <family val="2"/>
    </font>
    <font>
      <i/>
      <u/>
      <sz val="11"/>
      <name val="Arial"/>
      <family val="2"/>
    </font>
    <font>
      <b/>
      <sz val="12"/>
      <color indexed="17"/>
      <name val="Arial"/>
      <family val="2"/>
    </font>
    <font>
      <b/>
      <sz val="18"/>
      <color indexed="10"/>
      <name val="Arial"/>
      <family val="2"/>
    </font>
    <font>
      <i/>
      <sz val="10"/>
      <name val="Arial"/>
      <family val="2"/>
    </font>
    <font>
      <b/>
      <i/>
      <sz val="11"/>
      <name val="Arial"/>
      <family val="2"/>
    </font>
    <font>
      <sz val="14"/>
      <name val="Arial"/>
      <family val="2"/>
    </font>
    <font>
      <sz val="9"/>
      <color indexed="81"/>
      <name val="Tahoma"/>
      <family val="2"/>
    </font>
    <font>
      <sz val="18"/>
      <name val="Arial"/>
      <family val="2"/>
    </font>
    <font>
      <sz val="16"/>
      <color indexed="50"/>
      <name val="Arial"/>
      <family val="2"/>
    </font>
    <font>
      <b/>
      <u/>
      <sz val="16"/>
      <color indexed="10"/>
      <name val="Arial"/>
      <family val="2"/>
    </font>
    <font>
      <sz val="16"/>
      <name val="Arial"/>
      <family val="2"/>
    </font>
    <font>
      <sz val="16"/>
      <name val="Courier"/>
      <family val="3"/>
    </font>
    <font>
      <u/>
      <sz val="16"/>
      <name val="Arial"/>
      <family val="2"/>
    </font>
    <font>
      <sz val="16"/>
      <color indexed="10"/>
      <name val="Courier"/>
      <family val="3"/>
    </font>
    <font>
      <sz val="9"/>
      <name val="Arial"/>
      <family val="2"/>
    </font>
    <font>
      <b/>
      <i/>
      <sz val="10"/>
      <color indexed="12"/>
      <name val="Arial"/>
      <family val="2"/>
    </font>
    <font>
      <sz val="10"/>
      <color indexed="12"/>
      <name val="Courier"/>
      <family val="3"/>
    </font>
    <font>
      <sz val="12"/>
      <color indexed="12"/>
      <name val="Courier"/>
      <family val="3"/>
    </font>
    <font>
      <b/>
      <u/>
      <sz val="12"/>
      <name val="Arial"/>
      <family val="2"/>
    </font>
    <font>
      <sz val="10"/>
      <color indexed="10"/>
      <name val="Arial"/>
      <family val="2"/>
    </font>
    <font>
      <b/>
      <sz val="18"/>
      <name val="Arial"/>
      <family val="2"/>
    </font>
    <font>
      <b/>
      <sz val="12"/>
      <color indexed="12"/>
      <name val="Arial"/>
      <family val="2"/>
    </font>
    <font>
      <sz val="8"/>
      <name val="Courier"/>
      <family val="3"/>
    </font>
    <font>
      <b/>
      <sz val="22"/>
      <color indexed="57"/>
      <name val="Arial"/>
      <family val="2"/>
    </font>
    <font>
      <b/>
      <sz val="12"/>
      <color indexed="57"/>
      <name val="Courier"/>
      <family val="3"/>
    </font>
    <font>
      <b/>
      <sz val="22"/>
      <color indexed="57"/>
      <name val="Courier"/>
      <family val="3"/>
    </font>
    <font>
      <sz val="8"/>
      <color indexed="10"/>
      <name val="Tahoma"/>
      <family val="2"/>
    </font>
    <font>
      <b/>
      <sz val="11"/>
      <color indexed="10"/>
      <name val="Arial Narrow"/>
      <family val="2"/>
    </font>
    <font>
      <sz val="12"/>
      <color indexed="10"/>
      <name val="Courier"/>
      <family val="3"/>
    </font>
    <font>
      <sz val="12"/>
      <name val="Courier"/>
      <family val="3"/>
    </font>
    <font>
      <b/>
      <sz val="10"/>
      <name val="Courier"/>
      <family val="3"/>
    </font>
    <font>
      <b/>
      <i/>
      <sz val="10"/>
      <color rgb="FFFF0000"/>
      <name val="Arial"/>
      <family val="2"/>
    </font>
    <font>
      <b/>
      <u/>
      <sz val="10"/>
      <name val="Arial"/>
      <family val="2"/>
    </font>
    <font>
      <b/>
      <sz val="12"/>
      <name val="Courier"/>
      <family val="3"/>
    </font>
    <font>
      <u/>
      <sz val="10"/>
      <name val="Arial"/>
      <family val="2"/>
    </font>
    <font>
      <b/>
      <sz val="11"/>
      <color rgb="FF1F497D"/>
      <name val="Arial"/>
      <family val="2"/>
    </font>
    <font>
      <sz val="10"/>
      <name val="Courier"/>
      <family val="3"/>
    </font>
    <font>
      <sz val="11"/>
      <color rgb="FF1F497D"/>
      <name val="Arial"/>
      <family val="2"/>
    </font>
    <font>
      <sz val="8"/>
      <name val="Arial"/>
      <family val="2"/>
    </font>
    <font>
      <u/>
      <sz val="12"/>
      <color rgb="FFFF0000"/>
      <name val="Arial"/>
      <family val="2"/>
    </font>
    <font>
      <u/>
      <sz val="12"/>
      <name val="Arial"/>
      <family val="2"/>
    </font>
    <font>
      <b/>
      <u/>
      <sz val="14"/>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3"/>
        <bgColor indexed="9"/>
      </patternFill>
    </fill>
    <fill>
      <patternFill patternType="lightHorizontal">
        <fgColor indexed="9"/>
      </patternFill>
    </fill>
    <fill>
      <patternFill patternType="solid">
        <fgColor indexed="13"/>
        <bgColor indexed="64"/>
      </patternFill>
    </fill>
    <fill>
      <patternFill patternType="lightTrellis"/>
    </fill>
    <fill>
      <patternFill patternType="solid">
        <fgColor indexed="15"/>
        <bgColor indexed="64"/>
      </patternFill>
    </fill>
    <fill>
      <patternFill patternType="solid">
        <fgColor indexed="22"/>
        <bgColor indexed="64"/>
      </patternFill>
    </fill>
    <fill>
      <patternFill patternType="solid">
        <fgColor theme="0" tint="-4.9989318521683403E-2"/>
        <bgColor indexed="64"/>
      </patternFill>
    </fill>
  </fills>
  <borders count="184">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diagonal/>
    </border>
    <border>
      <left style="double">
        <color indexed="64"/>
      </left>
      <right/>
      <top style="double">
        <color indexed="64"/>
      </top>
      <bottom/>
      <diagonal/>
    </border>
    <border>
      <left/>
      <right/>
      <top/>
      <bottom style="medium">
        <color indexed="64"/>
      </bottom>
      <diagonal/>
    </border>
    <border>
      <left style="double">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style="hair">
        <color indexed="64"/>
      </bottom>
      <diagonal/>
    </border>
    <border>
      <left/>
      <right style="double">
        <color indexed="64"/>
      </right>
      <top style="thin">
        <color indexed="64"/>
      </top>
      <bottom style="medium">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hair">
        <color indexed="64"/>
      </top>
      <bottom style="hair">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bottom style="hair">
        <color indexed="64"/>
      </bottom>
      <diagonal/>
    </border>
    <border>
      <left style="double">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right style="thin">
        <color indexed="64"/>
      </right>
      <top style="medium">
        <color indexed="64"/>
      </top>
      <bottom style="double">
        <color indexed="64"/>
      </bottom>
      <diagonal/>
    </border>
    <border>
      <left style="double">
        <color indexed="64"/>
      </left>
      <right/>
      <top style="medium">
        <color indexed="64"/>
      </top>
      <bottom style="medium">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uble">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dotted">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right/>
      <top style="dotted">
        <color indexed="64"/>
      </top>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double">
        <color indexed="64"/>
      </top>
      <bottom style="double">
        <color indexed="64"/>
      </bottom>
      <diagonal/>
    </border>
  </borders>
  <cellStyleXfs count="18">
    <xf numFmtId="0" fontId="0" fillId="0" borderId="0"/>
    <xf numFmtId="44" fontId="2" fillId="0" borderId="0" applyFont="0" applyFill="0" applyBorder="0" applyAlignment="0" applyProtection="0"/>
    <xf numFmtId="166" fontId="3" fillId="0" borderId="0">
      <protection locked="0"/>
    </xf>
    <xf numFmtId="0" fontId="3" fillId="0" borderId="0">
      <protection locked="0"/>
    </xf>
    <xf numFmtId="0" fontId="3" fillId="0" borderId="0">
      <protection locked="0"/>
    </xf>
    <xf numFmtId="0" fontId="9" fillId="0" borderId="0">
      <protection locked="0"/>
    </xf>
    <xf numFmtId="0" fontId="3" fillId="0" borderId="0">
      <protection locked="0"/>
    </xf>
    <xf numFmtId="0" fontId="3" fillId="0" borderId="0">
      <protection locked="0"/>
    </xf>
    <xf numFmtId="0" fontId="3" fillId="0" borderId="0">
      <protection locked="0"/>
    </xf>
    <xf numFmtId="0" fontId="9" fillId="0" borderId="0">
      <protection locked="0"/>
    </xf>
    <xf numFmtId="164" fontId="3" fillId="0" borderId="0">
      <protection locked="0"/>
    </xf>
    <xf numFmtId="165" fontId="4" fillId="0" borderId="0">
      <protection locked="0"/>
    </xf>
    <xf numFmtId="165" fontId="4" fillId="0" borderId="0">
      <protection locked="0"/>
    </xf>
    <xf numFmtId="0" fontId="31" fillId="0" borderId="0"/>
    <xf numFmtId="0" fontId="13" fillId="0" borderId="0"/>
    <xf numFmtId="0" fontId="1" fillId="0" borderId="0"/>
    <xf numFmtId="9" fontId="2" fillId="0" borderId="0" applyFont="0" applyFill="0" applyBorder="0" applyAlignment="0" applyProtection="0"/>
    <xf numFmtId="165" fontId="3" fillId="0" borderId="1">
      <protection locked="0"/>
    </xf>
  </cellStyleXfs>
  <cellXfs count="1354">
    <xf numFmtId="0" fontId="0" fillId="0" borderId="0" xfId="0"/>
    <xf numFmtId="0" fontId="6" fillId="0" borderId="0" xfId="0" applyFont="1" applyFill="1" applyBorder="1" applyProtection="1"/>
    <xf numFmtId="0" fontId="0" fillId="0" borderId="0" xfId="0" applyBorder="1"/>
    <xf numFmtId="0" fontId="0" fillId="0" borderId="2" xfId="0" applyBorder="1"/>
    <xf numFmtId="0" fontId="0" fillId="0" borderId="3" xfId="0" applyBorder="1"/>
    <xf numFmtId="0" fontId="16" fillId="0" borderId="0" xfId="0" applyFont="1" applyFill="1" applyBorder="1" applyProtection="1"/>
    <xf numFmtId="0" fontId="17" fillId="0" borderId="0" xfId="0" applyFont="1" applyBorder="1"/>
    <xf numFmtId="0" fontId="18" fillId="0" borderId="0" xfId="0" applyFont="1" applyBorder="1" applyAlignment="1">
      <alignment horizontal="right"/>
    </xf>
    <xf numFmtId="0" fontId="16" fillId="0" borderId="0" xfId="0" applyFont="1" applyBorder="1"/>
    <xf numFmtId="0" fontId="8" fillId="0" borderId="0" xfId="0" applyFont="1"/>
    <xf numFmtId="0" fontId="16" fillId="0" borderId="0" xfId="0" applyFont="1"/>
    <xf numFmtId="0" fontId="18" fillId="0" borderId="4" xfId="0" applyFont="1" applyBorder="1" applyAlignment="1">
      <alignment horizontal="right"/>
    </xf>
    <xf numFmtId="44" fontId="25" fillId="0" borderId="0" xfId="1" applyFont="1" applyBorder="1"/>
    <xf numFmtId="0" fontId="5" fillId="0" borderId="0" xfId="0" applyFont="1"/>
    <xf numFmtId="3" fontId="34" fillId="0" borderId="0" xfId="14" applyNumberFormat="1" applyFont="1" applyBorder="1" applyProtection="1">
      <protection locked="0"/>
    </xf>
    <xf numFmtId="0" fontId="35" fillId="0" borderId="0" xfId="14" applyFont="1" applyProtection="1"/>
    <xf numFmtId="3" fontId="35" fillId="0" borderId="0" xfId="14" applyNumberFormat="1" applyFont="1" applyBorder="1" applyProtection="1"/>
    <xf numFmtId="0" fontId="16" fillId="0" borderId="0" xfId="0" applyFont="1" applyFill="1" applyBorder="1"/>
    <xf numFmtId="168" fontId="16" fillId="0" borderId="0" xfId="0" applyNumberFormat="1" applyFont="1" applyFill="1" applyBorder="1" applyProtection="1">
      <protection locked="0"/>
    </xf>
    <xf numFmtId="10" fontId="5" fillId="0" borderId="0" xfId="0" applyNumberFormat="1" applyFont="1"/>
    <xf numFmtId="10" fontId="33" fillId="0" borderId="5" xfId="0" applyNumberFormat="1" applyFont="1" applyBorder="1"/>
    <xf numFmtId="0" fontId="8" fillId="2" borderId="6" xfId="0" applyFont="1" applyFill="1" applyBorder="1" applyAlignment="1" applyProtection="1">
      <alignment horizontal="center" vertical="center" wrapText="1"/>
    </xf>
    <xf numFmtId="171" fontId="0" fillId="0" borderId="0" xfId="0" applyNumberFormat="1"/>
    <xf numFmtId="0" fontId="16" fillId="0" borderId="3" xfId="0" applyFont="1" applyFill="1" applyBorder="1" applyAlignment="1" applyProtection="1">
      <alignment horizontal="left" vertical="center" wrapText="1"/>
    </xf>
    <xf numFmtId="0" fontId="16" fillId="0" borderId="0" xfId="0" applyFont="1" applyBorder="1" applyAlignment="1" applyProtection="1">
      <alignment horizontal="left" vertical="center"/>
    </xf>
    <xf numFmtId="0" fontId="8" fillId="2" borderId="7" xfId="0" applyFont="1" applyFill="1" applyBorder="1" applyAlignment="1" applyProtection="1">
      <alignment horizontal="center" vertical="center" wrapText="1"/>
    </xf>
    <xf numFmtId="0" fontId="16" fillId="0" borderId="8" xfId="0" applyFont="1" applyBorder="1" applyAlignment="1" applyProtection="1">
      <alignment vertical="center"/>
    </xf>
    <xf numFmtId="174" fontId="18" fillId="0" borderId="9" xfId="0" applyNumberFormat="1" applyFont="1" applyBorder="1" applyAlignment="1" applyProtection="1">
      <alignment vertical="center"/>
    </xf>
    <xf numFmtId="0" fontId="16" fillId="0" borderId="3" xfId="0" applyFont="1" applyFill="1" applyBorder="1" applyAlignment="1" applyProtection="1">
      <alignment horizontal="left" vertical="center"/>
    </xf>
    <xf numFmtId="0" fontId="16" fillId="0" borderId="0" xfId="0" applyFont="1" applyBorder="1" applyAlignment="1" applyProtection="1">
      <alignment vertical="center"/>
    </xf>
    <xf numFmtId="0" fontId="16" fillId="0" borderId="0" xfId="0" applyFont="1" applyFill="1" applyBorder="1" applyAlignment="1" applyProtection="1">
      <alignment vertical="center"/>
    </xf>
    <xf numFmtId="0" fontId="18" fillId="0" borderId="0" xfId="0" applyFont="1" applyBorder="1" applyAlignment="1" applyProtection="1">
      <alignment vertical="center"/>
    </xf>
    <xf numFmtId="174" fontId="18" fillId="0" borderId="10" xfId="0" applyNumberFormat="1" applyFont="1" applyBorder="1" applyAlignment="1" applyProtection="1">
      <alignment vertical="center"/>
    </xf>
    <xf numFmtId="0" fontId="8" fillId="0" borderId="0" xfId="0" applyFont="1" applyAlignment="1">
      <alignment vertical="top" wrapText="1"/>
    </xf>
    <xf numFmtId="0" fontId="5" fillId="0" borderId="0" xfId="0" applyFont="1" applyAlignment="1">
      <alignment vertical="top" wrapText="1"/>
    </xf>
    <xf numFmtId="0" fontId="5" fillId="0" borderId="0" xfId="0" applyNumberFormat="1" applyFont="1" applyAlignment="1">
      <alignment vertical="center" wrapText="1"/>
    </xf>
    <xf numFmtId="0" fontId="48" fillId="0" borderId="0" xfId="0" applyFont="1"/>
    <xf numFmtId="0" fontId="39" fillId="0" borderId="8" xfId="0" applyFont="1" applyBorder="1" applyAlignment="1" applyProtection="1">
      <alignment vertical="center"/>
    </xf>
    <xf numFmtId="0" fontId="5" fillId="0" borderId="0" xfId="0" applyFont="1" applyAlignment="1">
      <alignment vertical="center" wrapText="1"/>
    </xf>
    <xf numFmtId="0" fontId="5" fillId="0" borderId="0" xfId="0" applyFont="1" applyAlignment="1">
      <alignment horizontal="center" vertical="top" wrapText="1"/>
    </xf>
    <xf numFmtId="0" fontId="5" fillId="0" borderId="0" xfId="0" applyFont="1" applyBorder="1" applyAlignment="1">
      <alignment vertical="top" wrapText="1"/>
    </xf>
    <xf numFmtId="0" fontId="0" fillId="0" borderId="0" xfId="0" applyAlignment="1">
      <alignment horizontal="center" vertical="top"/>
    </xf>
    <xf numFmtId="0" fontId="15" fillId="0" borderId="0" xfId="0" applyFont="1" applyAlignment="1">
      <alignment vertical="center" wrapText="1"/>
    </xf>
    <xf numFmtId="0" fontId="18" fillId="0" borderId="0" xfId="0" applyFont="1" applyAlignment="1">
      <alignment vertical="center" wrapText="1"/>
    </xf>
    <xf numFmtId="0" fontId="35" fillId="0" borderId="0" xfId="0" applyFont="1" applyBorder="1" applyAlignment="1" applyProtection="1">
      <alignment vertical="center"/>
    </xf>
    <xf numFmtId="0" fontId="18" fillId="0" borderId="3" xfId="0" applyFont="1" applyFill="1" applyBorder="1" applyAlignment="1" applyProtection="1">
      <alignment horizontal="left" vertical="center"/>
    </xf>
    <xf numFmtId="0" fontId="39" fillId="0" borderId="0" xfId="0" applyFont="1" applyBorder="1" applyAlignment="1" applyProtection="1">
      <alignment vertical="center"/>
    </xf>
    <xf numFmtId="0" fontId="16" fillId="0" borderId="11" xfId="0" applyFont="1" applyBorder="1" applyAlignment="1" applyProtection="1">
      <alignment vertical="center"/>
    </xf>
    <xf numFmtId="0" fontId="18" fillId="0" borderId="3" xfId="0" applyFont="1" applyBorder="1" applyAlignment="1" applyProtection="1">
      <alignment vertical="center"/>
    </xf>
    <xf numFmtId="0" fontId="18" fillId="0" borderId="0" xfId="0" applyFont="1" applyFill="1" applyBorder="1" applyAlignment="1" applyProtection="1">
      <alignment horizontal="left" vertical="center"/>
    </xf>
    <xf numFmtId="0" fontId="14" fillId="0" borderId="11" xfId="0" applyFont="1" applyBorder="1" applyAlignment="1">
      <alignment vertical="center"/>
    </xf>
    <xf numFmtId="0" fontId="51" fillId="0" borderId="0" xfId="0" applyFont="1" applyBorder="1" applyAlignment="1" applyProtection="1">
      <alignment vertical="center"/>
    </xf>
    <xf numFmtId="1" fontId="39" fillId="0" borderId="0" xfId="0" applyNumberFormat="1" applyFont="1" applyBorder="1" applyAlignment="1" applyProtection="1">
      <alignment horizontal="left" vertical="center"/>
    </xf>
    <xf numFmtId="0" fontId="18" fillId="0" borderId="12" xfId="0" applyFont="1" applyBorder="1" applyAlignment="1" applyProtection="1">
      <alignment vertical="center"/>
    </xf>
    <xf numFmtId="1" fontId="39" fillId="0" borderId="8" xfId="0" applyNumberFormat="1" applyFont="1" applyBorder="1" applyAlignment="1" applyProtection="1">
      <alignment horizontal="left" vertical="center"/>
    </xf>
    <xf numFmtId="0" fontId="18" fillId="0" borderId="8" xfId="0" applyFont="1" applyFill="1" applyBorder="1" applyAlignment="1" applyProtection="1">
      <alignment horizontal="left" vertical="center"/>
    </xf>
    <xf numFmtId="0" fontId="18" fillId="0" borderId="8" xfId="0" applyFont="1" applyBorder="1" applyAlignment="1" applyProtection="1">
      <alignment vertical="center"/>
    </xf>
    <xf numFmtId="0" fontId="32" fillId="0" borderId="5" xfId="0" applyFont="1" applyFill="1" applyBorder="1" applyAlignment="1" applyProtection="1">
      <alignment horizontal="center" vertical="center"/>
    </xf>
    <xf numFmtId="0" fontId="16" fillId="0" borderId="0" xfId="0" applyFont="1" applyFill="1" applyBorder="1" applyAlignment="1" applyProtection="1">
      <alignment horizontal="right" vertical="center"/>
    </xf>
    <xf numFmtId="0" fontId="28" fillId="0" borderId="13" xfId="0" applyFont="1" applyFill="1" applyBorder="1" applyAlignment="1" applyProtection="1">
      <alignment vertical="center"/>
    </xf>
    <xf numFmtId="0" fontId="16" fillId="0" borderId="0" xfId="0" applyFont="1" applyFill="1" applyBorder="1" applyAlignment="1" applyProtection="1">
      <alignment horizontal="center" vertical="center" wrapText="1"/>
    </xf>
    <xf numFmtId="0" fontId="32" fillId="0" borderId="14" xfId="0" applyFont="1" applyFill="1" applyBorder="1" applyAlignment="1" applyProtection="1">
      <alignment horizontal="left" vertical="center"/>
    </xf>
    <xf numFmtId="1" fontId="52" fillId="0" borderId="15" xfId="0" applyNumberFormat="1" applyFont="1" applyFill="1" applyBorder="1" applyAlignment="1" applyProtection="1">
      <alignment horizontal="center" vertical="center"/>
    </xf>
    <xf numFmtId="0" fontId="16" fillId="0" borderId="16" xfId="0" applyFont="1" applyFill="1" applyBorder="1" applyAlignment="1" applyProtection="1">
      <alignment horizontal="left" vertical="center"/>
    </xf>
    <xf numFmtId="0" fontId="16" fillId="0" borderId="17" xfId="0" applyFont="1" applyFill="1" applyBorder="1" applyAlignment="1" applyProtection="1">
      <alignment vertical="center"/>
    </xf>
    <xf numFmtId="0" fontId="16" fillId="0" borderId="18" xfId="0" applyFont="1" applyFill="1" applyBorder="1" applyAlignment="1" applyProtection="1">
      <alignment vertical="center"/>
    </xf>
    <xf numFmtId="0" fontId="16" fillId="0" borderId="16" xfId="0" applyFont="1" applyBorder="1" applyAlignment="1" applyProtection="1">
      <alignment vertical="center"/>
    </xf>
    <xf numFmtId="0" fontId="52" fillId="0" borderId="18" xfId="0" applyFont="1" applyFill="1" applyBorder="1" applyAlignment="1" applyProtection="1">
      <alignment horizontal="center" vertical="center"/>
    </xf>
    <xf numFmtId="0" fontId="53" fillId="0" borderId="18" xfId="0" applyFont="1" applyBorder="1" applyAlignment="1" applyProtection="1">
      <alignment horizontal="center" vertical="center"/>
    </xf>
    <xf numFmtId="177" fontId="18" fillId="3" borderId="5" xfId="0" applyNumberFormat="1" applyFont="1" applyFill="1" applyBorder="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49" fontId="18" fillId="3" borderId="5" xfId="0" applyNumberFormat="1"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49" fontId="18" fillId="3" borderId="13" xfId="0" applyNumberFormat="1" applyFont="1" applyFill="1" applyBorder="1" applyAlignment="1" applyProtection="1">
      <alignment horizontal="center" vertical="center"/>
      <protection locked="0"/>
    </xf>
    <xf numFmtId="49" fontId="8" fillId="3" borderId="5" xfId="0" applyNumberFormat="1" applyFont="1" applyFill="1" applyBorder="1" applyAlignment="1" applyProtection="1">
      <alignment vertical="center"/>
      <protection locked="0"/>
    </xf>
    <xf numFmtId="0" fontId="5" fillId="0" borderId="8" xfId="0" applyFont="1" applyBorder="1" applyAlignment="1" applyProtection="1">
      <alignment horizontal="left" vertical="center" wrapText="1"/>
    </xf>
    <xf numFmtId="0" fontId="5" fillId="0" borderId="0" xfId="0" applyFont="1" applyAlignment="1">
      <alignment wrapText="1"/>
    </xf>
    <xf numFmtId="0" fontId="39" fillId="0" borderId="0" xfId="0" applyFont="1" applyBorder="1" applyAlignment="1" applyProtection="1">
      <alignment horizontal="left" vertical="center"/>
    </xf>
    <xf numFmtId="49" fontId="58" fillId="0" borderId="8" xfId="0" applyNumberFormat="1" applyFont="1" applyBorder="1" applyAlignment="1" applyProtection="1">
      <alignment horizontal="left" vertical="center" wrapText="1"/>
    </xf>
    <xf numFmtId="0" fontId="58" fillId="0" borderId="0" xfId="0" applyFont="1" applyBorder="1" applyAlignment="1" applyProtection="1">
      <alignment horizontal="left" vertical="center"/>
    </xf>
    <xf numFmtId="0" fontId="5" fillId="0" borderId="0" xfId="0" applyFont="1" applyBorder="1" applyAlignment="1" applyProtection="1">
      <alignment horizontal="left" vertical="center"/>
    </xf>
    <xf numFmtId="0" fontId="6" fillId="0" borderId="3" xfId="0"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Border="1" applyAlignment="1" applyProtection="1">
      <alignment vertical="center"/>
    </xf>
    <xf numFmtId="9" fontId="6" fillId="0" borderId="0" xfId="16" applyFont="1" applyFill="1" applyBorder="1" applyAlignment="1" applyProtection="1">
      <alignment vertical="center"/>
    </xf>
    <xf numFmtId="0" fontId="5" fillId="0" borderId="12" xfId="0" applyFont="1" applyBorder="1" applyAlignment="1" applyProtection="1">
      <alignment vertical="center"/>
    </xf>
    <xf numFmtId="0" fontId="6" fillId="0" borderId="8" xfId="0" applyFont="1" applyFill="1" applyBorder="1" applyAlignment="1" applyProtection="1">
      <alignment vertical="center"/>
    </xf>
    <xf numFmtId="171" fontId="37" fillId="0" borderId="8" xfId="0" applyNumberFormat="1" applyFont="1" applyFill="1" applyBorder="1" applyAlignment="1" applyProtection="1">
      <alignment horizontal="left" vertical="center"/>
    </xf>
    <xf numFmtId="171" fontId="37" fillId="0" borderId="8" xfId="0" applyNumberFormat="1" applyFont="1" applyFill="1" applyBorder="1" applyAlignment="1" applyProtection="1">
      <alignment vertical="center"/>
    </xf>
    <xf numFmtId="0" fontId="42" fillId="0" borderId="3" xfId="0" applyFont="1" applyFill="1" applyBorder="1" applyAlignment="1" applyProtection="1">
      <alignment vertical="center"/>
    </xf>
    <xf numFmtId="0" fontId="5" fillId="0" borderId="0" xfId="0" applyFont="1" applyFill="1" applyBorder="1" applyAlignment="1" applyProtection="1">
      <alignment horizontal="center" vertical="center"/>
    </xf>
    <xf numFmtId="9" fontId="5" fillId="0" borderId="0" xfId="16" applyFont="1" applyFill="1" applyBorder="1" applyAlignment="1" applyProtection="1">
      <alignment vertical="center"/>
    </xf>
    <xf numFmtId="0" fontId="5" fillId="0" borderId="0" xfId="0" applyFont="1" applyBorder="1" applyAlignment="1" applyProtection="1">
      <alignment horizontal="center" vertical="center"/>
    </xf>
    <xf numFmtId="9" fontId="5" fillId="0" borderId="3" xfId="0" applyNumberFormat="1" applyFont="1" applyFill="1" applyBorder="1" applyAlignment="1" applyProtection="1">
      <alignment vertical="center"/>
    </xf>
    <xf numFmtId="0" fontId="5" fillId="0" borderId="0" xfId="0" applyFont="1" applyFill="1" applyBorder="1" applyAlignment="1" applyProtection="1">
      <alignment vertical="center"/>
    </xf>
    <xf numFmtId="2" fontId="6"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5" fillId="0" borderId="19" xfId="0" applyFont="1" applyBorder="1" applyAlignment="1" applyProtection="1">
      <alignment vertical="center"/>
    </xf>
    <xf numFmtId="0" fontId="5" fillId="0" borderId="20" xfId="0" applyFont="1" applyBorder="1" applyAlignment="1" applyProtection="1">
      <alignment vertical="center"/>
    </xf>
    <xf numFmtId="9" fontId="5" fillId="0" borderId="20" xfId="16" applyFont="1" applyBorder="1" applyAlignment="1" applyProtection="1">
      <alignment vertical="center"/>
    </xf>
    <xf numFmtId="9" fontId="5" fillId="0" borderId="0" xfId="16" applyFont="1" applyBorder="1" applyAlignment="1" applyProtection="1">
      <alignment vertical="center"/>
    </xf>
    <xf numFmtId="0" fontId="7" fillId="0" borderId="21" xfId="0" applyFont="1" applyFill="1" applyBorder="1" applyAlignment="1" applyProtection="1">
      <alignment vertical="center"/>
    </xf>
    <xf numFmtId="9" fontId="6" fillId="0" borderId="3" xfId="0" applyNumberFormat="1" applyFont="1" applyFill="1" applyBorder="1" applyAlignment="1" applyProtection="1">
      <alignment vertical="center"/>
    </xf>
    <xf numFmtId="0" fontId="6" fillId="0" borderId="20" xfId="0" applyFont="1" applyFill="1" applyBorder="1" applyAlignment="1" applyProtection="1">
      <alignment vertical="center"/>
    </xf>
    <xf numFmtId="0" fontId="7" fillId="0" borderId="3" xfId="0" applyFont="1" applyFill="1" applyBorder="1" applyAlignment="1" applyProtection="1">
      <alignment vertical="center"/>
    </xf>
    <xf numFmtId="0" fontId="6" fillId="0" borderId="21" xfId="0" applyFont="1" applyFill="1" applyBorder="1" applyAlignment="1" applyProtection="1">
      <alignment vertical="center"/>
    </xf>
    <xf numFmtId="0" fontId="32" fillId="3" borderId="5" xfId="0" applyFont="1" applyFill="1" applyBorder="1" applyAlignment="1" applyProtection="1">
      <alignment horizontal="center" vertical="center"/>
      <protection locked="0"/>
    </xf>
    <xf numFmtId="0" fontId="8" fillId="5" borderId="12" xfId="0" applyFont="1" applyFill="1" applyBorder="1" applyAlignment="1" applyProtection="1">
      <alignment vertical="center"/>
    </xf>
    <xf numFmtId="0" fontId="14" fillId="0" borderId="0" xfId="0" applyFont="1" applyBorder="1" applyAlignment="1">
      <alignment vertical="center"/>
    </xf>
    <xf numFmtId="0" fontId="14" fillId="0" borderId="0" xfId="0" applyFont="1" applyBorder="1" applyAlignment="1" applyProtection="1">
      <alignment vertical="center" wrapText="1"/>
    </xf>
    <xf numFmtId="0" fontId="14" fillId="0" borderId="0" xfId="0" applyFont="1" applyBorder="1" applyAlignment="1" applyProtection="1">
      <alignment vertical="center"/>
    </xf>
    <xf numFmtId="0" fontId="16" fillId="0" borderId="3" xfId="0" applyFont="1" applyBorder="1" applyAlignment="1" applyProtection="1">
      <alignment vertical="center"/>
    </xf>
    <xf numFmtId="0" fontId="16" fillId="5" borderId="8" xfId="0" applyFont="1" applyFill="1" applyBorder="1" applyAlignment="1" applyProtection="1">
      <alignment vertical="center"/>
    </xf>
    <xf numFmtId="0" fontId="14" fillId="0" borderId="0" xfId="0" applyFont="1" applyAlignment="1">
      <alignment vertical="center"/>
    </xf>
    <xf numFmtId="0" fontId="14" fillId="0" borderId="11" xfId="0" applyFont="1" applyBorder="1" applyAlignment="1" applyProtection="1">
      <alignment vertical="center"/>
    </xf>
    <xf numFmtId="0" fontId="16" fillId="0" borderId="11" xfId="0" applyFont="1" applyFill="1" applyBorder="1" applyAlignment="1" applyProtection="1">
      <alignment vertical="center"/>
    </xf>
    <xf numFmtId="0" fontId="14" fillId="0" borderId="5" xfId="0" applyFont="1" applyFill="1" applyBorder="1" applyAlignment="1" applyProtection="1">
      <alignment vertical="center"/>
    </xf>
    <xf numFmtId="0" fontId="14" fillId="0" borderId="2" xfId="0" applyFont="1" applyBorder="1" applyAlignment="1" applyProtection="1">
      <alignment vertical="center"/>
    </xf>
    <xf numFmtId="0" fontId="18" fillId="0" borderId="0" xfId="0" applyFont="1" applyBorder="1" applyAlignment="1" applyProtection="1">
      <alignment horizontal="left" vertical="center"/>
    </xf>
    <xf numFmtId="0" fontId="5" fillId="0" borderId="21" xfId="0" applyFont="1" applyFill="1" applyBorder="1" applyAlignment="1" applyProtection="1">
      <alignment vertical="center"/>
    </xf>
    <xf numFmtId="9"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171" fontId="5" fillId="0" borderId="0" xfId="0" applyNumberFormat="1" applyFont="1" applyFill="1" applyBorder="1" applyAlignment="1" applyProtection="1">
      <alignment vertical="center"/>
    </xf>
    <xf numFmtId="171" fontId="5" fillId="0" borderId="0" xfId="0" applyNumberFormat="1" applyFont="1" applyBorder="1" applyAlignment="1" applyProtection="1">
      <alignment horizontal="center" vertical="center"/>
    </xf>
    <xf numFmtId="10" fontId="5" fillId="0" borderId="0" xfId="16" applyNumberFormat="1" applyFont="1" applyFill="1" applyBorder="1" applyAlignment="1" applyProtection="1">
      <alignment vertical="center"/>
    </xf>
    <xf numFmtId="171" fontId="5" fillId="0" borderId="0" xfId="0" applyNumberFormat="1" applyFont="1" applyFill="1" applyBorder="1" applyAlignment="1" applyProtection="1">
      <alignment horizontal="left" vertical="center"/>
    </xf>
    <xf numFmtId="171" fontId="5" fillId="0" borderId="0" xfId="16" applyNumberFormat="1" applyFont="1" applyFill="1" applyBorder="1" applyAlignment="1" applyProtection="1">
      <alignment vertical="center"/>
    </xf>
    <xf numFmtId="171" fontId="5" fillId="0" borderId="0" xfId="0" applyNumberFormat="1" applyFont="1" applyBorder="1" applyAlignment="1" applyProtection="1">
      <alignment vertical="center"/>
    </xf>
    <xf numFmtId="171" fontId="5" fillId="0" borderId="0" xfId="0" applyNumberFormat="1" applyFont="1" applyFill="1" applyBorder="1" applyAlignment="1" applyProtection="1">
      <alignment horizontal="center" vertical="center"/>
    </xf>
    <xf numFmtId="9" fontId="5" fillId="0" borderId="19" xfId="0" applyNumberFormat="1" applyFont="1" applyFill="1" applyBorder="1" applyAlignment="1" applyProtection="1">
      <alignment vertical="center"/>
    </xf>
    <xf numFmtId="2" fontId="5" fillId="0" borderId="20" xfId="0" applyNumberFormat="1" applyFont="1" applyFill="1" applyBorder="1" applyAlignment="1" applyProtection="1">
      <alignment vertical="center"/>
    </xf>
    <xf numFmtId="0" fontId="5" fillId="0" borderId="20" xfId="0" applyFont="1" applyFill="1" applyBorder="1" applyAlignment="1" applyProtection="1">
      <alignment horizontal="center" vertical="center"/>
    </xf>
    <xf numFmtId="0" fontId="5" fillId="0" borderId="20" xfId="0" applyFont="1" applyFill="1" applyBorder="1" applyAlignment="1" applyProtection="1">
      <alignment vertical="center"/>
    </xf>
    <xf numFmtId="0" fontId="5" fillId="0" borderId="20" xfId="0" applyFont="1" applyFill="1" applyBorder="1" applyAlignment="1" applyProtection="1">
      <alignment horizontal="left" vertical="center"/>
    </xf>
    <xf numFmtId="171" fontId="5" fillId="0" borderId="20" xfId="0" applyNumberFormat="1" applyFont="1" applyFill="1" applyBorder="1" applyAlignment="1" applyProtection="1">
      <alignment vertical="center"/>
    </xf>
    <xf numFmtId="0" fontId="42" fillId="0" borderId="22" xfId="0" applyFont="1" applyFill="1" applyBorder="1" applyAlignment="1" applyProtection="1">
      <alignment vertical="center"/>
    </xf>
    <xf numFmtId="0" fontId="5" fillId="0" borderId="2" xfId="0" applyFont="1" applyFill="1" applyBorder="1" applyAlignment="1" applyProtection="1">
      <alignment vertical="center"/>
    </xf>
    <xf numFmtId="171" fontId="5" fillId="0" borderId="23"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1" fontId="6" fillId="0" borderId="0" xfId="0" applyNumberFormat="1" applyFont="1" applyFill="1" applyBorder="1" applyAlignment="1" applyProtection="1">
      <alignment vertical="center"/>
    </xf>
    <xf numFmtId="171" fontId="6" fillId="0" borderId="0" xfId="0" applyNumberFormat="1" applyFont="1" applyFill="1" applyBorder="1" applyAlignment="1" applyProtection="1">
      <alignment horizontal="center" vertical="center"/>
    </xf>
    <xf numFmtId="171" fontId="6" fillId="0" borderId="0" xfId="1" applyNumberFormat="1" applyFont="1" applyFill="1" applyBorder="1" applyAlignment="1" applyProtection="1">
      <alignment vertical="center"/>
    </xf>
    <xf numFmtId="171" fontId="6" fillId="0" borderId="20" xfId="0" applyNumberFormat="1" applyFont="1" applyFill="1" applyBorder="1" applyAlignment="1" applyProtection="1">
      <alignment vertical="center"/>
    </xf>
    <xf numFmtId="0" fontId="14" fillId="0" borderId="20" xfId="0" applyFont="1" applyBorder="1" applyAlignment="1" applyProtection="1">
      <alignment vertical="center"/>
    </xf>
    <xf numFmtId="171" fontId="6" fillId="0" borderId="8" xfId="0" applyNumberFormat="1" applyFont="1" applyFill="1" applyBorder="1" applyAlignment="1" applyProtection="1">
      <alignment vertical="center"/>
    </xf>
    <xf numFmtId="0" fontId="14" fillId="0" borderId="8" xfId="0" applyFont="1" applyBorder="1" applyAlignment="1" applyProtection="1">
      <alignment vertical="center"/>
    </xf>
    <xf numFmtId="170" fontId="6" fillId="0" borderId="0" xfId="0" applyNumberFormat="1" applyFont="1" applyFill="1" applyBorder="1" applyAlignment="1" applyProtection="1">
      <alignment vertical="center"/>
    </xf>
    <xf numFmtId="171" fontId="5" fillId="0" borderId="23" xfId="16" applyNumberFormat="1" applyFont="1" applyFill="1" applyBorder="1" applyAlignment="1" applyProtection="1">
      <alignment vertical="center"/>
    </xf>
    <xf numFmtId="171" fontId="5" fillId="0" borderId="20" xfId="0" applyNumberFormat="1" applyFont="1" applyBorder="1" applyAlignment="1" applyProtection="1">
      <alignment vertical="center"/>
    </xf>
    <xf numFmtId="171" fontId="5" fillId="0" borderId="20" xfId="0" applyNumberFormat="1" applyFont="1" applyBorder="1" applyAlignment="1" applyProtection="1">
      <alignment horizontal="center" vertical="center"/>
    </xf>
    <xf numFmtId="0" fontId="6" fillId="0" borderId="24" xfId="0" applyFont="1" applyFill="1" applyBorder="1" applyAlignment="1" applyProtection="1">
      <alignment vertical="center"/>
    </xf>
    <xf numFmtId="0" fontId="6" fillId="0" borderId="23" xfId="0" applyFont="1" applyFill="1" applyBorder="1" applyAlignment="1" applyProtection="1">
      <alignment vertical="center"/>
    </xf>
    <xf numFmtId="0" fontId="5" fillId="0" borderId="23" xfId="0" applyFont="1" applyFill="1" applyBorder="1" applyAlignment="1" applyProtection="1">
      <alignment horizontal="left" vertical="center"/>
    </xf>
    <xf numFmtId="9" fontId="5" fillId="0" borderId="23" xfId="0" applyNumberFormat="1" applyFont="1" applyFill="1" applyBorder="1" applyAlignment="1" applyProtection="1">
      <alignment vertical="center"/>
    </xf>
    <xf numFmtId="0" fontId="6" fillId="0" borderId="23" xfId="0" applyFont="1" applyFill="1" applyBorder="1" applyAlignment="1" applyProtection="1">
      <alignment horizontal="left" vertical="center"/>
    </xf>
    <xf numFmtId="0" fontId="37" fillId="0" borderId="23" xfId="0" applyFont="1" applyFill="1" applyBorder="1" applyAlignment="1" applyProtection="1">
      <alignment vertical="center"/>
    </xf>
    <xf numFmtId="0" fontId="26" fillId="0" borderId="23" xfId="0" applyFont="1" applyFill="1" applyBorder="1" applyAlignment="1" applyProtection="1">
      <alignment vertical="center"/>
    </xf>
    <xf numFmtId="171" fontId="26" fillId="0" borderId="23" xfId="0" applyNumberFormat="1" applyFont="1" applyFill="1" applyBorder="1" applyAlignment="1" applyProtection="1">
      <alignment vertical="center"/>
    </xf>
    <xf numFmtId="0" fontId="6" fillId="0" borderId="25" xfId="0" applyFont="1" applyFill="1" applyBorder="1" applyAlignment="1" applyProtection="1">
      <alignment vertical="center"/>
    </xf>
    <xf numFmtId="0" fontId="6" fillId="0" borderId="26" xfId="0" applyFont="1" applyFill="1" applyBorder="1" applyAlignment="1" applyProtection="1">
      <alignment vertical="center"/>
    </xf>
    <xf numFmtId="167" fontId="7" fillId="0" borderId="25" xfId="0" applyNumberFormat="1" applyFont="1" applyFill="1" applyBorder="1" applyAlignment="1" applyProtection="1">
      <alignment vertical="center"/>
    </xf>
    <xf numFmtId="0" fontId="7" fillId="0" borderId="25" xfId="0" applyFont="1" applyFill="1" applyBorder="1" applyAlignment="1" applyProtection="1">
      <alignment vertical="center"/>
    </xf>
    <xf numFmtId="167" fontId="6" fillId="0" borderId="25" xfId="0" applyNumberFormat="1" applyFont="1" applyFill="1" applyBorder="1" applyAlignment="1" applyProtection="1">
      <alignment vertical="center"/>
    </xf>
    <xf numFmtId="167" fontId="6" fillId="0" borderId="11"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167" fontId="6" fillId="0" borderId="0" xfId="0" applyNumberFormat="1" applyFont="1" applyFill="1" applyBorder="1" applyAlignment="1" applyProtection="1">
      <alignment horizontal="center" vertical="center"/>
    </xf>
    <xf numFmtId="167" fontId="6" fillId="0" borderId="0" xfId="0" applyNumberFormat="1" applyFont="1" applyFill="1" applyBorder="1" applyAlignment="1" applyProtection="1">
      <alignment vertical="center"/>
    </xf>
    <xf numFmtId="0" fontId="6" fillId="0" borderId="23" xfId="0" applyFont="1" applyFill="1" applyBorder="1" applyAlignment="1" applyProtection="1">
      <alignment horizontal="right" vertical="center"/>
    </xf>
    <xf numFmtId="167" fontId="6" fillId="0" borderId="23" xfId="0" applyNumberFormat="1" applyFont="1" applyFill="1" applyBorder="1" applyAlignment="1" applyProtection="1">
      <alignment horizontal="center" vertical="center"/>
    </xf>
    <xf numFmtId="0" fontId="6" fillId="0" borderId="12" xfId="0" applyFont="1" applyFill="1" applyBorder="1" applyAlignment="1" applyProtection="1">
      <alignment vertical="center"/>
    </xf>
    <xf numFmtId="0" fontId="5" fillId="0" borderId="8" xfId="0" applyFont="1" applyBorder="1" applyAlignment="1" applyProtection="1">
      <alignment vertical="center"/>
    </xf>
    <xf numFmtId="0" fontId="5" fillId="0" borderId="8" xfId="0" applyFont="1" applyBorder="1" applyAlignment="1" applyProtection="1">
      <alignment horizontal="left" vertical="center"/>
    </xf>
    <xf numFmtId="0" fontId="8" fillId="0" borderId="8" xfId="0" applyFont="1" applyBorder="1" applyAlignment="1" applyProtection="1">
      <alignment horizontal="left" vertical="center"/>
    </xf>
    <xf numFmtId="0" fontId="7" fillId="0" borderId="8" xfId="0" applyFont="1" applyFill="1" applyBorder="1" applyAlignment="1" applyProtection="1">
      <alignment vertical="center"/>
    </xf>
    <xf numFmtId="0" fontId="18" fillId="0" borderId="8" xfId="0" applyFont="1" applyBorder="1" applyAlignment="1" applyProtection="1">
      <alignment horizontal="left" vertical="center"/>
    </xf>
    <xf numFmtId="167" fontId="6" fillId="0" borderId="8" xfId="0" applyNumberFormat="1" applyFont="1" applyFill="1" applyBorder="1" applyAlignment="1" applyProtection="1">
      <alignment vertical="center"/>
    </xf>
    <xf numFmtId="169" fontId="6" fillId="0" borderId="0"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0" fontId="5" fillId="0" borderId="23" xfId="0" applyFont="1" applyBorder="1" applyAlignment="1" applyProtection="1">
      <alignment vertical="center"/>
    </xf>
    <xf numFmtId="0" fontId="6" fillId="0" borderId="8" xfId="0" applyFont="1" applyFill="1" applyBorder="1" applyAlignment="1" applyProtection="1">
      <alignment horizontal="left" vertical="center"/>
    </xf>
    <xf numFmtId="0" fontId="6" fillId="0" borderId="22" xfId="0" applyFont="1" applyFill="1" applyBorder="1" applyAlignment="1" applyProtection="1">
      <alignment vertical="center"/>
    </xf>
    <xf numFmtId="0" fontId="6" fillId="0" borderId="2" xfId="0" applyFont="1" applyFill="1" applyBorder="1" applyAlignment="1" applyProtection="1">
      <alignment vertical="center"/>
    </xf>
    <xf numFmtId="0" fontId="6" fillId="0" borderId="0" xfId="0" applyFont="1" applyFill="1" applyBorder="1" applyAlignment="1" applyProtection="1">
      <alignment horizontal="left" vertical="center"/>
    </xf>
    <xf numFmtId="9" fontId="6" fillId="0" borderId="0" xfId="0" applyNumberFormat="1" applyFont="1" applyFill="1" applyBorder="1" applyAlignment="1" applyProtection="1">
      <alignment vertical="center"/>
    </xf>
    <xf numFmtId="0" fontId="6" fillId="0" borderId="2" xfId="0" applyFont="1" applyFill="1" applyBorder="1" applyAlignment="1" applyProtection="1">
      <alignment horizontal="center" vertical="center"/>
    </xf>
    <xf numFmtId="9" fontId="6" fillId="0" borderId="2" xfId="0" applyNumberFormat="1" applyFont="1" applyFill="1" applyBorder="1" applyAlignment="1" applyProtection="1">
      <alignment vertical="center"/>
    </xf>
    <xf numFmtId="167" fontId="6" fillId="0" borderId="2" xfId="0" applyNumberFormat="1" applyFont="1" applyFill="1" applyBorder="1" applyAlignment="1" applyProtection="1">
      <alignment vertical="center"/>
    </xf>
    <xf numFmtId="167" fontId="6" fillId="0" borderId="0" xfId="0" applyNumberFormat="1" applyFont="1" applyFill="1" applyBorder="1" applyAlignment="1" applyProtection="1">
      <alignment horizontal="left" vertical="center"/>
    </xf>
    <xf numFmtId="167" fontId="6" fillId="0" borderId="20" xfId="0" applyNumberFormat="1" applyFont="1" applyFill="1" applyBorder="1" applyAlignment="1" applyProtection="1">
      <alignment horizontal="left" vertical="center"/>
    </xf>
    <xf numFmtId="0" fontId="6" fillId="0" borderId="20" xfId="0" applyFont="1" applyFill="1" applyBorder="1" applyAlignment="1" applyProtection="1">
      <alignment horizontal="left" vertical="center"/>
    </xf>
    <xf numFmtId="169" fontId="6" fillId="0" borderId="20" xfId="0" applyNumberFormat="1" applyFont="1" applyFill="1" applyBorder="1" applyAlignment="1" applyProtection="1">
      <alignment horizontal="left" vertical="center"/>
    </xf>
    <xf numFmtId="167" fontId="6" fillId="0" borderId="20" xfId="0" applyNumberFormat="1" applyFont="1" applyFill="1" applyBorder="1" applyAlignment="1" applyProtection="1">
      <alignment vertical="center"/>
    </xf>
    <xf numFmtId="0" fontId="6" fillId="0" borderId="27" xfId="0" applyFont="1" applyFill="1" applyBorder="1" applyAlignment="1" applyProtection="1">
      <alignment vertical="center"/>
    </xf>
    <xf numFmtId="0" fontId="6" fillId="0" borderId="1" xfId="0" applyFont="1" applyFill="1" applyBorder="1" applyAlignment="1" applyProtection="1">
      <alignment vertical="center"/>
    </xf>
    <xf numFmtId="0" fontId="6" fillId="0" borderId="28" xfId="0" applyFont="1" applyFill="1" applyBorder="1" applyAlignment="1" applyProtection="1">
      <alignment vertical="center"/>
    </xf>
    <xf numFmtId="0" fontId="18" fillId="0" borderId="0" xfId="0" applyFont="1" applyBorder="1" applyAlignment="1" applyProtection="1">
      <alignment horizontal="right" vertical="center"/>
    </xf>
    <xf numFmtId="0" fontId="56" fillId="0" borderId="3" xfId="0" applyFont="1" applyFill="1" applyBorder="1" applyAlignment="1" applyProtection="1">
      <alignment vertical="center"/>
    </xf>
    <xf numFmtId="0" fontId="7" fillId="0" borderId="0" xfId="0" applyFont="1" applyFill="1" applyBorder="1" applyAlignment="1" applyProtection="1">
      <alignment horizontal="center" vertical="center"/>
    </xf>
    <xf numFmtId="171" fontId="7" fillId="0" borderId="0" xfId="0" applyNumberFormat="1" applyFont="1" applyFill="1" applyBorder="1" applyAlignment="1" applyProtection="1">
      <alignment vertical="center"/>
    </xf>
    <xf numFmtId="0" fontId="0" fillId="0" borderId="26" xfId="0" applyBorder="1" applyAlignment="1" applyProtection="1">
      <alignment vertical="center"/>
    </xf>
    <xf numFmtId="0" fontId="37" fillId="0" borderId="0" xfId="13" applyNumberFormat="1" applyFont="1" applyFill="1" applyBorder="1" applyAlignment="1" applyProtection="1">
      <alignment horizontal="left" vertical="center"/>
    </xf>
    <xf numFmtId="0" fontId="18" fillId="0" borderId="0" xfId="0" applyFont="1" applyAlignment="1">
      <alignment vertical="center"/>
    </xf>
    <xf numFmtId="0" fontId="38" fillId="0" borderId="0" xfId="0" applyFont="1" applyBorder="1" applyAlignment="1" applyProtection="1">
      <alignment horizontal="center" vertical="center"/>
    </xf>
    <xf numFmtId="0" fontId="38" fillId="0" borderId="0" xfId="0" applyFont="1" applyAlignment="1">
      <alignment horizontal="center" vertical="center"/>
    </xf>
    <xf numFmtId="0" fontId="6" fillId="0" borderId="4" xfId="0" applyFont="1" applyFill="1" applyBorder="1" applyAlignment="1" applyProtection="1">
      <alignment vertical="center"/>
    </xf>
    <xf numFmtId="167" fontId="7" fillId="0" borderId="0" xfId="0" applyNumberFormat="1" applyFont="1" applyFill="1" applyBorder="1" applyAlignment="1" applyProtection="1">
      <alignment vertical="center"/>
    </xf>
    <xf numFmtId="0" fontId="0" fillId="0" borderId="29" xfId="0" applyBorder="1"/>
    <xf numFmtId="0" fontId="6" fillId="0" borderId="29" xfId="0" applyFont="1" applyFill="1" applyBorder="1" applyAlignment="1" applyProtection="1">
      <alignment vertical="center"/>
    </xf>
    <xf numFmtId="0" fontId="0" fillId="0" borderId="30" xfId="0" applyBorder="1"/>
    <xf numFmtId="171" fontId="14" fillId="0" borderId="0" xfId="0" applyNumberFormat="1" applyFont="1" applyBorder="1" applyAlignment="1" applyProtection="1">
      <alignment horizontal="center" vertical="center"/>
    </xf>
    <xf numFmtId="0" fontId="7" fillId="0" borderId="8" xfId="0" applyFont="1" applyFill="1" applyBorder="1" applyAlignment="1" applyProtection="1">
      <alignment horizontal="left" vertical="center"/>
    </xf>
    <xf numFmtId="0" fontId="6" fillId="0" borderId="8" xfId="0" applyFont="1" applyFill="1" applyBorder="1" applyAlignment="1" applyProtection="1">
      <alignment horizontal="center" vertical="center"/>
    </xf>
    <xf numFmtId="0" fontId="0" fillId="0" borderId="22" xfId="0" applyBorder="1"/>
    <xf numFmtId="0" fontId="36" fillId="0" borderId="22" xfId="0" applyFont="1" applyBorder="1" applyAlignment="1" applyProtection="1">
      <alignment horizontal="center" vertical="center"/>
    </xf>
    <xf numFmtId="0" fontId="60" fillId="0" borderId="2" xfId="0" applyFont="1" applyBorder="1" applyAlignment="1" applyProtection="1">
      <alignment horizontal="center" vertical="center"/>
    </xf>
    <xf numFmtId="0" fontId="0" fillId="0" borderId="2" xfId="0" applyBorder="1" applyAlignment="1">
      <alignment vertical="center"/>
    </xf>
    <xf numFmtId="0" fontId="69" fillId="0" borderId="3" xfId="0" applyFont="1" applyBorder="1" applyAlignment="1">
      <alignment vertical="center"/>
    </xf>
    <xf numFmtId="0" fontId="69" fillId="0" borderId="3" xfId="0" applyFont="1" applyBorder="1" applyAlignment="1" applyProtection="1">
      <alignment vertical="center"/>
    </xf>
    <xf numFmtId="9" fontId="8" fillId="0" borderId="3" xfId="0" applyNumberFormat="1" applyFont="1" applyFill="1" applyBorder="1" applyAlignment="1" applyProtection="1">
      <alignment vertical="center"/>
    </xf>
    <xf numFmtId="0" fontId="21" fillId="0" borderId="31" xfId="0" applyFont="1" applyFill="1" applyBorder="1" applyAlignment="1" applyProtection="1">
      <alignment horizontal="center" vertical="center" wrapText="1"/>
    </xf>
    <xf numFmtId="0" fontId="21" fillId="0" borderId="32" xfId="0" applyFont="1" applyFill="1" applyBorder="1" applyAlignment="1" applyProtection="1">
      <alignment horizontal="center" vertical="center" wrapText="1"/>
    </xf>
    <xf numFmtId="0" fontId="32" fillId="3" borderId="32" xfId="0" applyFont="1" applyFill="1" applyBorder="1" applyAlignment="1" applyProtection="1">
      <alignment horizontal="center" vertical="center" wrapText="1"/>
      <protection locked="0"/>
    </xf>
    <xf numFmtId="0" fontId="59" fillId="0" borderId="5" xfId="0" applyNumberFormat="1" applyFont="1" applyFill="1" applyBorder="1" applyAlignment="1" applyProtection="1">
      <alignment horizontal="center" vertical="center"/>
    </xf>
    <xf numFmtId="0" fontId="62" fillId="5" borderId="2" xfId="0" applyFont="1" applyFill="1" applyBorder="1" applyAlignment="1" applyProtection="1">
      <alignment vertical="center"/>
    </xf>
    <xf numFmtId="0" fontId="14" fillId="0" borderId="0" xfId="0" applyFont="1" applyBorder="1" applyAlignment="1">
      <alignment horizontal="center" vertical="center"/>
    </xf>
    <xf numFmtId="0" fontId="14" fillId="0" borderId="2" xfId="0" applyFont="1" applyBorder="1" applyAlignment="1">
      <alignment vertical="center"/>
    </xf>
    <xf numFmtId="0" fontId="14" fillId="0" borderId="33" xfId="0" applyFont="1" applyBorder="1" applyAlignment="1">
      <alignment vertical="center"/>
    </xf>
    <xf numFmtId="0" fontId="14" fillId="0" borderId="8" xfId="0" applyFont="1" applyBorder="1" applyAlignment="1">
      <alignment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1" fontId="14" fillId="0" borderId="8" xfId="0" applyNumberFormat="1" applyFont="1" applyBorder="1" applyAlignment="1">
      <alignment horizontal="left" vertical="center"/>
    </xf>
    <xf numFmtId="0" fontId="15" fillId="0" borderId="8" xfId="0" applyFont="1" applyBorder="1" applyAlignment="1">
      <alignment horizontal="left" vertical="center"/>
    </xf>
    <xf numFmtId="0" fontId="14" fillId="0" borderId="37" xfId="0" applyFont="1" applyBorder="1" applyAlignment="1">
      <alignment vertical="center"/>
    </xf>
    <xf numFmtId="0" fontId="14" fillId="0" borderId="3" xfId="0" applyFont="1" applyBorder="1" applyAlignment="1">
      <alignment horizontal="right" vertical="center"/>
    </xf>
    <xf numFmtId="0" fontId="14" fillId="0" borderId="0" xfId="0" applyFont="1" applyBorder="1" applyAlignment="1">
      <alignment horizontal="right" vertical="center"/>
    </xf>
    <xf numFmtId="1" fontId="14" fillId="0" borderId="0" xfId="0" applyNumberFormat="1" applyFont="1" applyBorder="1" applyAlignment="1">
      <alignment horizontal="left" vertical="center"/>
    </xf>
    <xf numFmtId="0" fontId="18" fillId="0" borderId="38" xfId="0" applyFont="1" applyBorder="1" applyAlignment="1">
      <alignment horizontal="left" vertical="center"/>
    </xf>
    <xf numFmtId="0" fontId="14" fillId="0" borderId="25" xfId="0" applyFont="1" applyBorder="1" applyAlignment="1">
      <alignment vertical="center"/>
    </xf>
    <xf numFmtId="0" fontId="14" fillId="0" borderId="39" xfId="0" applyFont="1" applyBorder="1" applyAlignment="1">
      <alignment vertical="center"/>
    </xf>
    <xf numFmtId="0" fontId="14" fillId="0" borderId="14" xfId="0" applyFont="1" applyBorder="1" applyAlignment="1">
      <alignment vertical="center" wrapText="1"/>
    </xf>
    <xf numFmtId="0" fontId="14" fillId="0" borderId="5" xfId="0" applyFont="1" applyBorder="1" applyAlignment="1">
      <alignment vertical="center" wrapText="1"/>
    </xf>
    <xf numFmtId="0" fontId="14" fillId="0" borderId="40" xfId="0" applyFont="1" applyBorder="1" applyAlignment="1">
      <alignment vertical="center" wrapText="1"/>
    </xf>
    <xf numFmtId="0" fontId="14" fillId="0" borderId="41" xfId="0" applyFont="1" applyBorder="1" applyAlignment="1">
      <alignment vertical="center" wrapText="1"/>
    </xf>
    <xf numFmtId="0" fontId="14" fillId="0" borderId="42" xfId="0" applyFont="1" applyBorder="1" applyAlignment="1">
      <alignment vertical="center" wrapText="1"/>
    </xf>
    <xf numFmtId="14" fontId="22" fillId="3" borderId="43" xfId="0" applyNumberFormat="1" applyFont="1" applyFill="1" applyBorder="1" applyAlignment="1" applyProtection="1">
      <alignment vertical="center"/>
      <protection locked="0"/>
    </xf>
    <xf numFmtId="0" fontId="22" fillId="3" borderId="44" xfId="0" applyFont="1" applyFill="1" applyBorder="1" applyAlignment="1" applyProtection="1">
      <alignment vertical="center"/>
      <protection locked="0"/>
    </xf>
    <xf numFmtId="0" fontId="22" fillId="3" borderId="26" xfId="0" applyFont="1" applyFill="1" applyBorder="1" applyAlignment="1" applyProtection="1">
      <alignment vertical="center"/>
      <protection locked="0"/>
    </xf>
    <xf numFmtId="0" fontId="22" fillId="3" borderId="45" xfId="0" applyFont="1" applyFill="1" applyBorder="1" applyAlignment="1" applyProtection="1">
      <alignment vertical="center"/>
      <protection locked="0"/>
    </xf>
    <xf numFmtId="171" fontId="22" fillId="3" borderId="44" xfId="0" applyNumberFormat="1" applyFont="1" applyFill="1" applyBorder="1" applyAlignment="1" applyProtection="1">
      <alignment vertical="center"/>
      <protection locked="0"/>
    </xf>
    <xf numFmtId="44" fontId="5" fillId="0" borderId="46" xfId="1" applyFont="1" applyBorder="1" applyAlignment="1">
      <alignment vertical="center"/>
    </xf>
    <xf numFmtId="0" fontId="22" fillId="3" borderId="47" xfId="0" applyFont="1" applyFill="1" applyBorder="1" applyAlignment="1" applyProtection="1">
      <alignment vertical="center"/>
      <protection locked="0"/>
    </xf>
    <xf numFmtId="0" fontId="22" fillId="3" borderId="48" xfId="0" applyFont="1" applyFill="1" applyBorder="1" applyAlignment="1" applyProtection="1">
      <alignment vertical="center"/>
      <protection locked="0"/>
    </xf>
    <xf numFmtId="0" fontId="22" fillId="3" borderId="49" xfId="0" applyFont="1" applyFill="1" applyBorder="1" applyAlignment="1" applyProtection="1">
      <alignment vertical="center"/>
      <protection locked="0"/>
    </xf>
    <xf numFmtId="0" fontId="22" fillId="3" borderId="18" xfId="0" applyFont="1" applyFill="1" applyBorder="1" applyAlignment="1" applyProtection="1">
      <alignment vertical="center"/>
      <protection locked="0"/>
    </xf>
    <xf numFmtId="171" fontId="22" fillId="3" borderId="48" xfId="0" applyNumberFormat="1" applyFont="1" applyFill="1" applyBorder="1" applyAlignment="1" applyProtection="1">
      <alignment vertical="center"/>
      <protection locked="0"/>
    </xf>
    <xf numFmtId="44" fontId="5" fillId="0" borderId="50" xfId="1" applyFont="1" applyBorder="1" applyAlignment="1">
      <alignment vertical="center"/>
    </xf>
    <xf numFmtId="0" fontId="22" fillId="3" borderId="51" xfId="0" applyFont="1" applyFill="1" applyBorder="1" applyAlignment="1" applyProtection="1">
      <alignment vertical="center"/>
      <protection locked="0"/>
    </xf>
    <xf numFmtId="0" fontId="22" fillId="3" borderId="13" xfId="0" applyFont="1" applyFill="1" applyBorder="1" applyAlignment="1" applyProtection="1">
      <alignment vertical="center"/>
      <protection locked="0"/>
    </xf>
    <xf numFmtId="0" fontId="22" fillId="3" borderId="52" xfId="0" applyFont="1" applyFill="1" applyBorder="1" applyAlignment="1" applyProtection="1">
      <alignment vertical="center"/>
      <protection locked="0"/>
    </xf>
    <xf numFmtId="0" fontId="22" fillId="3" borderId="15" xfId="0" applyFont="1" applyFill="1" applyBorder="1" applyAlignment="1" applyProtection="1">
      <alignment vertical="center"/>
      <protection locked="0"/>
    </xf>
    <xf numFmtId="171" fontId="22" fillId="3" borderId="13" xfId="0" applyNumberFormat="1" applyFont="1" applyFill="1" applyBorder="1" applyAlignment="1" applyProtection="1">
      <alignment vertical="center"/>
      <protection locked="0"/>
    </xf>
    <xf numFmtId="44" fontId="5" fillId="0" borderId="32" xfId="1" applyFont="1" applyBorder="1" applyAlignment="1">
      <alignment vertical="center"/>
    </xf>
    <xf numFmtId="0" fontId="8" fillId="0" borderId="38" xfId="0" applyFont="1" applyBorder="1" applyAlignment="1">
      <alignment horizontal="right" vertical="center"/>
    </xf>
    <xf numFmtId="0" fontId="8" fillId="0" borderId="53" xfId="0" applyFont="1" applyBorder="1" applyAlignment="1">
      <alignment horizontal="right" vertical="center"/>
    </xf>
    <xf numFmtId="0" fontId="8" fillId="0" borderId="41" xfId="0" applyFont="1" applyBorder="1" applyAlignment="1">
      <alignment horizontal="right" vertical="center"/>
    </xf>
    <xf numFmtId="44" fontId="5" fillId="0" borderId="54" xfId="1" applyFont="1" applyBorder="1" applyAlignment="1">
      <alignment vertical="center"/>
    </xf>
    <xf numFmtId="0" fontId="14" fillId="0" borderId="3" xfId="0" applyFont="1" applyBorder="1" applyAlignment="1">
      <alignment vertical="center"/>
    </xf>
    <xf numFmtId="0" fontId="14" fillId="0" borderId="53" xfId="0" applyFont="1" applyBorder="1" applyAlignment="1">
      <alignment vertical="center"/>
    </xf>
    <xf numFmtId="0" fontId="14" fillId="0" borderId="55" xfId="0" applyFont="1" applyBorder="1" applyAlignment="1">
      <alignment vertical="center"/>
    </xf>
    <xf numFmtId="0" fontId="14" fillId="0" borderId="53" xfId="0" applyFont="1" applyBorder="1" applyAlignment="1">
      <alignment vertical="center" wrapText="1"/>
    </xf>
    <xf numFmtId="0" fontId="22" fillId="3" borderId="25" xfId="0" applyFont="1" applyFill="1" applyBorder="1" applyAlignment="1" applyProtection="1">
      <alignment vertical="center"/>
      <protection locked="0"/>
    </xf>
    <xf numFmtId="44" fontId="22" fillId="3" borderId="44" xfId="1" applyFont="1" applyFill="1" applyBorder="1" applyAlignment="1" applyProtection="1">
      <alignment vertical="center"/>
      <protection locked="0"/>
    </xf>
    <xf numFmtId="9" fontId="22" fillId="3" borderId="44" xfId="16" applyFont="1" applyFill="1" applyBorder="1" applyAlignment="1" applyProtection="1">
      <alignment vertical="center"/>
      <protection locked="0"/>
    </xf>
    <xf numFmtId="0" fontId="22" fillId="3" borderId="17" xfId="0" applyFont="1" applyFill="1" applyBorder="1" applyAlignment="1" applyProtection="1">
      <alignment vertical="center"/>
      <protection locked="0"/>
    </xf>
    <xf numFmtId="175" fontId="22" fillId="3" borderId="48" xfId="0" applyNumberFormat="1" applyFont="1" applyFill="1" applyBorder="1" applyAlignment="1" applyProtection="1">
      <alignment vertical="center"/>
      <protection locked="0"/>
    </xf>
    <xf numFmtId="0" fontId="22" fillId="3" borderId="20" xfId="0" applyFont="1" applyFill="1" applyBorder="1" applyAlignment="1" applyProtection="1">
      <alignment vertical="center"/>
      <protection locked="0"/>
    </xf>
    <xf numFmtId="175" fontId="22" fillId="3" borderId="13" xfId="0" applyNumberFormat="1" applyFont="1" applyFill="1" applyBorder="1" applyAlignment="1" applyProtection="1">
      <alignment vertical="center"/>
      <protection locked="0"/>
    </xf>
    <xf numFmtId="0" fontId="8" fillId="0" borderId="3" xfId="0" applyFont="1" applyBorder="1" applyAlignment="1">
      <alignment horizontal="right" vertical="center"/>
    </xf>
    <xf numFmtId="0" fontId="8" fillId="0" borderId="0" xfId="0" applyFont="1" applyBorder="1" applyAlignment="1">
      <alignment horizontal="right" vertical="center"/>
    </xf>
    <xf numFmtId="44" fontId="8" fillId="0" borderId="11" xfId="0" applyNumberFormat="1" applyFont="1" applyBorder="1" applyAlignment="1">
      <alignment horizontal="right" vertical="center"/>
    </xf>
    <xf numFmtId="0" fontId="14" fillId="0" borderId="40" xfId="0" applyFont="1" applyBorder="1" applyAlignment="1">
      <alignment vertical="center"/>
    </xf>
    <xf numFmtId="14" fontId="22" fillId="3" borderId="56" xfId="0" applyNumberFormat="1" applyFont="1" applyFill="1" applyBorder="1" applyAlignment="1" applyProtection="1">
      <alignment vertical="center"/>
      <protection locked="0"/>
    </xf>
    <xf numFmtId="0" fontId="22" fillId="3" borderId="4" xfId="0" applyFont="1" applyFill="1" applyBorder="1" applyAlignment="1" applyProtection="1">
      <alignment vertical="center"/>
      <protection locked="0"/>
    </xf>
    <xf numFmtId="0" fontId="22" fillId="3" borderId="10" xfId="0" applyFont="1" applyFill="1" applyBorder="1" applyAlignment="1" applyProtection="1">
      <alignment vertical="center"/>
      <protection locked="0"/>
    </xf>
    <xf numFmtId="0" fontId="22" fillId="3" borderId="57" xfId="0" applyFont="1" applyFill="1" applyBorder="1" applyAlignment="1" applyProtection="1">
      <alignment vertical="center"/>
      <protection locked="0"/>
    </xf>
    <xf numFmtId="44" fontId="22" fillId="3" borderId="57" xfId="1" applyFont="1" applyFill="1" applyBorder="1" applyAlignment="1" applyProtection="1">
      <alignment vertical="center"/>
      <protection locked="0"/>
    </xf>
    <xf numFmtId="44" fontId="6" fillId="0" borderId="58" xfId="1" applyFont="1" applyBorder="1" applyAlignment="1" applyProtection="1">
      <alignment vertical="center"/>
    </xf>
    <xf numFmtId="44" fontId="22" fillId="3" borderId="48" xfId="1" applyFont="1" applyFill="1" applyBorder="1" applyAlignment="1" applyProtection="1">
      <alignment vertical="center"/>
      <protection locked="0"/>
    </xf>
    <xf numFmtId="44" fontId="6" fillId="0" borderId="50" xfId="1" applyFont="1" applyBorder="1" applyAlignment="1" applyProtection="1">
      <alignment vertical="center"/>
    </xf>
    <xf numFmtId="44" fontId="22" fillId="3" borderId="13" xfId="1" applyFont="1" applyFill="1" applyBorder="1" applyAlignment="1" applyProtection="1">
      <alignment vertical="center"/>
      <protection locked="0"/>
    </xf>
    <xf numFmtId="0" fontId="8" fillId="3" borderId="14" xfId="0" applyFont="1" applyFill="1" applyBorder="1" applyAlignment="1">
      <alignment horizontal="right" vertical="center"/>
    </xf>
    <xf numFmtId="0" fontId="8" fillId="3" borderId="5" xfId="0" applyFont="1" applyFill="1" applyBorder="1" applyAlignment="1">
      <alignment horizontal="right" vertical="center"/>
    </xf>
    <xf numFmtId="0" fontId="14" fillId="3" borderId="5" xfId="0" applyFont="1" applyFill="1" applyBorder="1" applyAlignment="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44" fontId="5" fillId="0" borderId="54" xfId="1" applyFont="1" applyBorder="1" applyAlignment="1" applyProtection="1">
      <alignment vertical="center"/>
    </xf>
    <xf numFmtId="0" fontId="14" fillId="0" borderId="14" xfId="0" applyFont="1" applyBorder="1" applyAlignment="1">
      <alignment vertical="center"/>
    </xf>
    <xf numFmtId="0" fontId="6" fillId="0" borderId="41" xfId="0" applyFont="1" applyBorder="1" applyAlignment="1" applyProtection="1">
      <alignment vertical="center" wrapText="1"/>
    </xf>
    <xf numFmtId="0" fontId="6" fillId="3" borderId="45" xfId="0" applyFont="1" applyFill="1" applyBorder="1" applyAlignment="1" applyProtection="1">
      <alignment vertical="center"/>
    </xf>
    <xf numFmtId="44" fontId="6" fillId="0" borderId="46" xfId="1" applyFont="1" applyBorder="1" applyAlignment="1" applyProtection="1">
      <alignment vertical="center"/>
    </xf>
    <xf numFmtId="0" fontId="6" fillId="3" borderId="18" xfId="0" applyFont="1" applyFill="1" applyBorder="1" applyAlignment="1" applyProtection="1">
      <alignment vertical="center"/>
    </xf>
    <xf numFmtId="0" fontId="6" fillId="3" borderId="15" xfId="0" applyFont="1" applyFill="1" applyBorder="1" applyAlignment="1" applyProtection="1">
      <alignment vertical="center"/>
    </xf>
    <xf numFmtId="44" fontId="6" fillId="0" borderId="32" xfId="1" applyFont="1" applyBorder="1" applyAlignment="1" applyProtection="1">
      <alignment vertical="center"/>
    </xf>
    <xf numFmtId="0" fontId="22" fillId="0" borderId="13" xfId="0" applyFont="1" applyBorder="1" applyAlignment="1" applyProtection="1">
      <alignment vertical="center"/>
      <protection locked="0"/>
    </xf>
    <xf numFmtId="0" fontId="22" fillId="0" borderId="0" xfId="0" applyFont="1" applyBorder="1" applyAlignment="1" applyProtection="1">
      <alignment vertical="center"/>
      <protection locked="0"/>
    </xf>
    <xf numFmtId="44" fontId="5" fillId="0" borderId="59" xfId="1" applyFont="1" applyBorder="1" applyAlignment="1">
      <alignment vertical="center"/>
    </xf>
    <xf numFmtId="0" fontId="8" fillId="0" borderId="8" xfId="0" applyFont="1" applyBorder="1" applyAlignment="1">
      <alignment horizontal="right" vertical="center"/>
    </xf>
    <xf numFmtId="0" fontId="8" fillId="0" borderId="10" xfId="0" applyFont="1" applyBorder="1" applyAlignment="1">
      <alignment horizontal="right" vertical="center"/>
    </xf>
    <xf numFmtId="0" fontId="27" fillId="0" borderId="22" xfId="0" applyFont="1" applyBorder="1" applyAlignment="1">
      <alignment horizontal="left" vertical="center"/>
    </xf>
    <xf numFmtId="0" fontId="8" fillId="0" borderId="2" xfId="0" applyFont="1" applyBorder="1" applyAlignment="1">
      <alignment horizontal="right" vertical="center"/>
    </xf>
    <xf numFmtId="0" fontId="8" fillId="0" borderId="60" xfId="0" applyFont="1" applyBorder="1" applyAlignment="1">
      <alignment horizontal="right" vertical="center"/>
    </xf>
    <xf numFmtId="0" fontId="8" fillId="0" borderId="12" xfId="0" applyFont="1" applyBorder="1" applyAlignment="1">
      <alignment horizontal="right" vertical="center"/>
    </xf>
    <xf numFmtId="0" fontId="8" fillId="0" borderId="9" xfId="0" applyFont="1" applyBorder="1" applyAlignment="1">
      <alignment horizontal="right" vertical="center"/>
    </xf>
    <xf numFmtId="44" fontId="5" fillId="0" borderId="61" xfId="1" applyFont="1" applyBorder="1" applyAlignment="1">
      <alignment vertical="center"/>
    </xf>
    <xf numFmtId="0" fontId="15" fillId="0" borderId="0" xfId="0" applyFont="1" applyBorder="1" applyAlignment="1">
      <alignment vertical="center"/>
    </xf>
    <xf numFmtId="0" fontId="14" fillId="0" borderId="12" xfId="0" applyFont="1" applyBorder="1" applyAlignment="1">
      <alignment vertical="center"/>
    </xf>
    <xf numFmtId="0" fontId="18" fillId="0" borderId="21" xfId="0" applyFont="1" applyBorder="1" applyAlignment="1">
      <alignment vertical="center"/>
    </xf>
    <xf numFmtId="14" fontId="22" fillId="3" borderId="62" xfId="0" applyNumberFormat="1" applyFont="1" applyFill="1" applyBorder="1" applyAlignment="1" applyProtection="1">
      <alignment vertical="center"/>
      <protection locked="0"/>
    </xf>
    <xf numFmtId="0" fontId="22" fillId="3" borderId="63" xfId="0" applyFont="1" applyFill="1" applyBorder="1" applyAlignment="1" applyProtection="1">
      <alignment vertical="center"/>
      <protection locked="0"/>
    </xf>
    <xf numFmtId="44" fontId="22" fillId="3" borderId="64" xfId="1" applyFont="1" applyFill="1" applyBorder="1" applyAlignment="1" applyProtection="1">
      <alignment vertical="center"/>
      <protection locked="0"/>
    </xf>
    <xf numFmtId="44" fontId="22" fillId="3" borderId="50" xfId="1" applyFont="1" applyFill="1" applyBorder="1" applyAlignment="1" applyProtection="1">
      <alignment vertical="center"/>
      <protection locked="0"/>
    </xf>
    <xf numFmtId="0" fontId="22" fillId="3" borderId="65" xfId="0" applyFont="1" applyFill="1" applyBorder="1" applyAlignment="1" applyProtection="1">
      <alignment vertical="center"/>
      <protection locked="0"/>
    </xf>
    <xf numFmtId="0" fontId="22" fillId="3" borderId="66" xfId="0" applyFont="1" applyFill="1" applyBorder="1" applyAlignment="1" applyProtection="1">
      <alignment vertical="center"/>
      <protection locked="0"/>
    </xf>
    <xf numFmtId="44" fontId="22" fillId="3" borderId="67" xfId="1" applyFont="1" applyFill="1" applyBorder="1" applyAlignment="1" applyProtection="1">
      <alignment vertical="center"/>
      <protection locked="0"/>
    </xf>
    <xf numFmtId="0" fontId="8" fillId="0" borderId="21" xfId="0" applyFont="1" applyBorder="1" applyAlignment="1">
      <alignment vertical="center"/>
    </xf>
    <xf numFmtId="0" fontId="14" fillId="0" borderId="0" xfId="0" applyFont="1" applyFill="1" applyBorder="1" applyAlignment="1">
      <alignment horizontal="right" vertical="center"/>
    </xf>
    <xf numFmtId="0" fontId="14" fillId="0" borderId="19" xfId="0" applyFont="1" applyBorder="1" applyAlignment="1">
      <alignment horizontal="right" vertical="center"/>
    </xf>
    <xf numFmtId="0" fontId="14" fillId="0" borderId="20" xfId="0" applyFont="1" applyBorder="1" applyAlignment="1">
      <alignment vertical="center"/>
    </xf>
    <xf numFmtId="0" fontId="14" fillId="0" borderId="20" xfId="0" applyFont="1" applyBorder="1" applyAlignment="1">
      <alignment horizontal="right" vertical="center"/>
    </xf>
    <xf numFmtId="0" fontId="14" fillId="0" borderId="68" xfId="0" applyFont="1" applyBorder="1" applyAlignment="1">
      <alignment vertical="center"/>
    </xf>
    <xf numFmtId="0" fontId="18" fillId="0" borderId="35" xfId="0" applyFont="1" applyBorder="1" applyAlignment="1">
      <alignment horizontal="center" vertical="center"/>
    </xf>
    <xf numFmtId="49" fontId="39" fillId="0" borderId="36" xfId="0" applyNumberFormat="1" applyFont="1" applyBorder="1" applyAlignment="1">
      <alignment horizontal="center" vertical="center"/>
    </xf>
    <xf numFmtId="0" fontId="16" fillId="0" borderId="0" xfId="0" applyFont="1" applyBorder="1" applyAlignment="1">
      <alignment vertical="center"/>
    </xf>
    <xf numFmtId="0" fontId="16" fillId="0" borderId="11" xfId="0" applyFont="1" applyBorder="1" applyAlignment="1">
      <alignment vertical="center"/>
    </xf>
    <xf numFmtId="0" fontId="16" fillId="0" borderId="3" xfId="0" applyFont="1" applyBorder="1" applyAlignment="1">
      <alignment vertical="center"/>
    </xf>
    <xf numFmtId="0" fontId="18" fillId="0" borderId="0" xfId="0" applyFont="1" applyBorder="1" applyAlignment="1">
      <alignment horizontal="right" vertical="center"/>
    </xf>
    <xf numFmtId="0" fontId="16" fillId="0" borderId="3" xfId="0" applyFont="1" applyBorder="1" applyAlignment="1">
      <alignment horizontal="righ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18" fillId="0" borderId="3" xfId="0" applyFont="1" applyBorder="1" applyAlignment="1">
      <alignment horizontal="right" vertical="center"/>
    </xf>
    <xf numFmtId="14" fontId="16" fillId="3" borderId="5" xfId="0" applyNumberFormat="1" applyFont="1" applyFill="1" applyBorder="1" applyAlignment="1" applyProtection="1">
      <alignment vertical="center"/>
      <protection locked="0"/>
    </xf>
    <xf numFmtId="0" fontId="16" fillId="3" borderId="5" xfId="0" applyFont="1" applyFill="1" applyBorder="1" applyAlignment="1" applyProtection="1">
      <alignment vertical="center"/>
      <protection locked="0"/>
    </xf>
    <xf numFmtId="0" fontId="16" fillId="0" borderId="12" xfId="0" applyFont="1" applyBorder="1" applyAlignment="1">
      <alignment vertical="center"/>
    </xf>
    <xf numFmtId="0" fontId="16" fillId="0" borderId="8" xfId="0" applyFont="1" applyBorder="1" applyAlignment="1">
      <alignment vertical="center"/>
    </xf>
    <xf numFmtId="0" fontId="16" fillId="0" borderId="37" xfId="0" applyFont="1" applyBorder="1" applyAlignment="1">
      <alignment vertical="center"/>
    </xf>
    <xf numFmtId="0" fontId="46" fillId="0" borderId="38" xfId="0" applyFont="1" applyBorder="1" applyAlignment="1">
      <alignment vertical="center"/>
    </xf>
    <xf numFmtId="0" fontId="16" fillId="0" borderId="53" xfId="0" applyFont="1" applyBorder="1" applyAlignment="1">
      <alignment vertical="center"/>
    </xf>
    <xf numFmtId="171" fontId="16" fillId="0" borderId="55" xfId="0" applyNumberFormat="1" applyFont="1" applyBorder="1" applyAlignment="1">
      <alignment vertical="center"/>
    </xf>
    <xf numFmtId="0" fontId="16" fillId="0" borderId="51" xfId="0" applyFont="1" applyBorder="1" applyAlignment="1">
      <alignment vertical="center"/>
    </xf>
    <xf numFmtId="0" fontId="16" fillId="0" borderId="40"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vertical="center" wrapText="1"/>
    </xf>
    <xf numFmtId="0" fontId="16" fillId="0" borderId="54" xfId="0" applyFont="1" applyBorder="1" applyAlignment="1">
      <alignment vertical="center" wrapText="1"/>
    </xf>
    <xf numFmtId="14" fontId="24" fillId="3" borderId="43" xfId="0" applyNumberFormat="1" applyFont="1" applyFill="1" applyBorder="1" applyAlignment="1" applyProtection="1">
      <alignment vertical="center"/>
      <protection locked="0"/>
    </xf>
    <xf numFmtId="0" fontId="24" fillId="3" borderId="69" xfId="0" applyFont="1" applyFill="1" applyBorder="1" applyAlignment="1" applyProtection="1">
      <alignment vertical="center"/>
      <protection locked="0"/>
    </xf>
    <xf numFmtId="0" fontId="24" fillId="3" borderId="44" xfId="0" applyFont="1" applyFill="1" applyBorder="1" applyAlignment="1" applyProtection="1">
      <alignment vertical="center"/>
      <protection locked="0"/>
    </xf>
    <xf numFmtId="171" fontId="24" fillId="3" borderId="44" xfId="0" applyNumberFormat="1" applyFont="1" applyFill="1" applyBorder="1" applyAlignment="1" applyProtection="1">
      <alignment vertical="center"/>
      <protection locked="0"/>
    </xf>
    <xf numFmtId="44" fontId="16" fillId="0" borderId="46" xfId="1" applyFont="1" applyBorder="1" applyAlignment="1">
      <alignment vertical="center"/>
    </xf>
    <xf numFmtId="14" fontId="24" fillId="3" borderId="47" xfId="0" applyNumberFormat="1" applyFont="1" applyFill="1" applyBorder="1" applyAlignment="1" applyProtection="1">
      <alignment vertical="center"/>
      <protection locked="0"/>
    </xf>
    <xf numFmtId="0" fontId="24" fillId="3" borderId="49" xfId="0" applyFont="1" applyFill="1" applyBorder="1" applyAlignment="1" applyProtection="1">
      <alignment vertical="center"/>
      <protection locked="0"/>
    </xf>
    <xf numFmtId="0" fontId="24" fillId="3" borderId="48" xfId="0" applyFont="1" applyFill="1" applyBorder="1" applyAlignment="1" applyProtection="1">
      <alignment vertical="center"/>
      <protection locked="0"/>
    </xf>
    <xf numFmtId="171" fontId="24" fillId="3" borderId="48" xfId="0" applyNumberFormat="1" applyFont="1" applyFill="1" applyBorder="1" applyAlignment="1" applyProtection="1">
      <alignment vertical="center"/>
      <protection locked="0"/>
    </xf>
    <xf numFmtId="44" fontId="16" fillId="0" borderId="50" xfId="1" applyFont="1" applyBorder="1" applyAlignment="1">
      <alignment vertical="center"/>
    </xf>
    <xf numFmtId="0" fontId="24" fillId="3" borderId="47" xfId="0" applyFont="1" applyFill="1" applyBorder="1" applyAlignment="1" applyProtection="1">
      <alignment vertical="center"/>
      <protection locked="0"/>
    </xf>
    <xf numFmtId="0" fontId="24" fillId="0" borderId="51" xfId="0" applyFont="1" applyFill="1" applyBorder="1" applyAlignment="1" applyProtection="1">
      <alignment vertical="center"/>
      <protection locked="0"/>
    </xf>
    <xf numFmtId="0" fontId="24" fillId="0" borderId="52" xfId="0" applyFont="1" applyFill="1" applyBorder="1" applyAlignment="1" applyProtection="1">
      <alignment vertical="center"/>
      <protection locked="0"/>
    </xf>
    <xf numFmtId="0" fontId="24" fillId="0" borderId="13" xfId="0" applyFont="1" applyFill="1" applyBorder="1" applyAlignment="1" applyProtection="1">
      <alignment vertical="center"/>
      <protection locked="0"/>
    </xf>
    <xf numFmtId="171" fontId="24" fillId="0" borderId="13" xfId="0" applyNumberFormat="1" applyFont="1" applyFill="1" applyBorder="1" applyAlignment="1" applyProtection="1">
      <alignment vertical="center"/>
      <protection locked="0"/>
    </xf>
    <xf numFmtId="0" fontId="18" fillId="0" borderId="45" xfId="0" applyFont="1" applyBorder="1" applyAlignment="1">
      <alignment horizontal="right" vertical="center"/>
    </xf>
    <xf numFmtId="44" fontId="16" fillId="0" borderId="32" xfId="1" applyFont="1" applyBorder="1" applyAlignment="1">
      <alignment vertical="center"/>
    </xf>
    <xf numFmtId="0" fontId="18" fillId="0" borderId="21" xfId="0" applyFont="1" applyBorder="1" applyAlignment="1">
      <alignment horizontal="right" vertical="center"/>
    </xf>
    <xf numFmtId="0" fontId="18" fillId="0" borderId="25" xfId="0" applyFont="1" applyBorder="1" applyAlignment="1">
      <alignment horizontal="right" vertical="center"/>
    </xf>
    <xf numFmtId="44" fontId="16" fillId="0" borderId="54" xfId="1" applyFont="1" applyBorder="1" applyAlignment="1">
      <alignment vertical="center"/>
    </xf>
    <xf numFmtId="0" fontId="46" fillId="0" borderId="38" xfId="0" applyFont="1" applyFill="1" applyBorder="1" applyAlignment="1">
      <alignment vertical="center"/>
    </xf>
    <xf numFmtId="0" fontId="18" fillId="0" borderId="51" xfId="0" applyFont="1" applyBorder="1" applyAlignment="1">
      <alignment vertical="center"/>
    </xf>
    <xf numFmtId="0" fontId="18" fillId="0" borderId="40" xfId="0" applyFont="1" applyBorder="1" applyAlignment="1">
      <alignment vertical="center"/>
    </xf>
    <xf numFmtId="0" fontId="18" fillId="0" borderId="13" xfId="0" applyFont="1" applyBorder="1" applyAlignment="1">
      <alignment vertical="center"/>
    </xf>
    <xf numFmtId="0" fontId="18" fillId="0" borderId="13" xfId="0" applyFont="1" applyBorder="1" applyAlignment="1">
      <alignment vertical="center" wrapText="1"/>
    </xf>
    <xf numFmtId="0" fontId="18" fillId="0" borderId="54" xfId="0" applyFont="1" applyBorder="1" applyAlignment="1">
      <alignment vertical="center" wrapText="1"/>
    </xf>
    <xf numFmtId="0" fontId="24" fillId="3" borderId="51" xfId="0" applyFont="1" applyFill="1" applyBorder="1" applyAlignment="1" applyProtection="1">
      <alignment vertical="center"/>
      <protection locked="0"/>
    </xf>
    <xf numFmtId="0" fontId="24" fillId="3" borderId="52" xfId="0" applyFont="1" applyFill="1" applyBorder="1" applyAlignment="1" applyProtection="1">
      <alignment vertical="center"/>
      <protection locked="0"/>
    </xf>
    <xf numFmtId="0" fontId="24" fillId="3" borderId="13" xfId="0" applyFont="1" applyFill="1" applyBorder="1" applyAlignment="1" applyProtection="1">
      <alignment vertical="center"/>
      <protection locked="0"/>
    </xf>
    <xf numFmtId="171" fontId="24" fillId="3" borderId="13" xfId="0" applyNumberFormat="1" applyFont="1" applyFill="1" applyBorder="1" applyAlignment="1" applyProtection="1">
      <alignment vertical="center"/>
      <protection locked="0"/>
    </xf>
    <xf numFmtId="44" fontId="16" fillId="0" borderId="70" xfId="1" applyFont="1" applyFill="1" applyBorder="1" applyAlignment="1">
      <alignment vertical="center"/>
    </xf>
    <xf numFmtId="0" fontId="18" fillId="0" borderId="19" xfId="0" applyFont="1" applyBorder="1" applyAlignment="1">
      <alignment horizontal="right" vertical="center"/>
    </xf>
    <xf numFmtId="0" fontId="18" fillId="0" borderId="20" xfId="0" applyFont="1" applyBorder="1" applyAlignment="1">
      <alignment horizontal="right" vertical="center"/>
    </xf>
    <xf numFmtId="44" fontId="26" fillId="0" borderId="32" xfId="1" applyFont="1" applyBorder="1" applyAlignment="1" applyProtection="1">
      <alignment vertical="center"/>
    </xf>
    <xf numFmtId="0" fontId="18" fillId="0" borderId="15" xfId="0" applyFont="1" applyBorder="1" applyAlignment="1">
      <alignment horizontal="right" vertical="center"/>
    </xf>
    <xf numFmtId="0" fontId="16" fillId="0" borderId="55" xfId="0" applyFont="1" applyBorder="1" applyAlignment="1">
      <alignment vertical="center"/>
    </xf>
    <xf numFmtId="44" fontId="16" fillId="0" borderId="71" xfId="1" applyFont="1" applyBorder="1" applyAlignment="1">
      <alignment vertical="center"/>
    </xf>
    <xf numFmtId="0" fontId="18" fillId="0" borderId="12" xfId="0" applyFont="1" applyBorder="1" applyAlignment="1">
      <alignment horizontal="right" vertical="center"/>
    </xf>
    <xf numFmtId="0" fontId="18" fillId="0" borderId="8" xfId="0" applyFont="1" applyBorder="1" applyAlignment="1">
      <alignment horizontal="right" vertical="center"/>
    </xf>
    <xf numFmtId="0" fontId="18" fillId="0" borderId="9" xfId="0" applyFont="1" applyBorder="1" applyAlignment="1">
      <alignment horizontal="right" vertical="center"/>
    </xf>
    <xf numFmtId="44" fontId="26" fillId="0" borderId="72" xfId="1" applyFont="1" applyBorder="1" applyAlignment="1" applyProtection="1">
      <alignment vertical="center"/>
    </xf>
    <xf numFmtId="0" fontId="14" fillId="0" borderId="11" xfId="0" applyFont="1" applyBorder="1" applyAlignment="1">
      <alignment horizontal="center" vertical="center"/>
    </xf>
    <xf numFmtId="0" fontId="14" fillId="0" borderId="22" xfId="0" applyFont="1" applyBorder="1" applyAlignment="1">
      <alignment vertical="center"/>
    </xf>
    <xf numFmtId="0" fontId="14" fillId="0" borderId="5" xfId="0" applyFont="1" applyBorder="1" applyAlignment="1">
      <alignment vertical="center"/>
    </xf>
    <xf numFmtId="7" fontId="22" fillId="3" borderId="57" xfId="1" applyNumberFormat="1" applyFont="1" applyFill="1" applyBorder="1" applyAlignment="1" applyProtection="1">
      <alignment vertical="center"/>
      <protection locked="0"/>
    </xf>
    <xf numFmtId="7" fontId="22" fillId="3" borderId="48" xfId="1" applyNumberFormat="1" applyFont="1" applyFill="1" applyBorder="1" applyAlignment="1" applyProtection="1">
      <alignment vertical="center"/>
      <protection locked="0"/>
    </xf>
    <xf numFmtId="7" fontId="22" fillId="3" borderId="13" xfId="1" applyNumberFormat="1" applyFont="1" applyFill="1" applyBorder="1" applyAlignment="1" applyProtection="1">
      <alignment vertical="center"/>
      <protection locked="0"/>
    </xf>
    <xf numFmtId="7" fontId="22" fillId="3" borderId="44" xfId="1" applyNumberFormat="1" applyFont="1" applyFill="1" applyBorder="1" applyAlignment="1" applyProtection="1">
      <alignment vertical="center"/>
      <protection locked="0"/>
    </xf>
    <xf numFmtId="0" fontId="14" fillId="0" borderId="53" xfId="0" applyFont="1" applyBorder="1" applyAlignment="1">
      <alignment horizontal="left" vertical="center"/>
    </xf>
    <xf numFmtId="171" fontId="5" fillId="0" borderId="73" xfId="1" applyNumberFormat="1" applyFont="1" applyBorder="1" applyAlignment="1">
      <alignment vertical="center"/>
    </xf>
    <xf numFmtId="171" fontId="5" fillId="0" borderId="50" xfId="1" applyNumberFormat="1" applyFont="1" applyBorder="1" applyAlignment="1">
      <alignment vertical="center"/>
    </xf>
    <xf numFmtId="171" fontId="5" fillId="0" borderId="32" xfId="1" applyNumberFormat="1" applyFont="1" applyBorder="1" applyAlignment="1">
      <alignment vertical="center"/>
    </xf>
    <xf numFmtId="171" fontId="5" fillId="0" borderId="54" xfId="1" applyNumberFormat="1" applyFont="1" applyBorder="1" applyAlignment="1">
      <alignment vertical="center"/>
    </xf>
    <xf numFmtId="171" fontId="5" fillId="0" borderId="11" xfId="1" applyNumberFormat="1" applyFont="1" applyBorder="1" applyAlignment="1">
      <alignment vertical="center"/>
    </xf>
    <xf numFmtId="171" fontId="14" fillId="0" borderId="39" xfId="0" applyNumberFormat="1" applyFont="1" applyBorder="1" applyAlignment="1">
      <alignment vertical="center"/>
    </xf>
    <xf numFmtId="171" fontId="14" fillId="0" borderId="42" xfId="0" applyNumberFormat="1" applyFont="1" applyBorder="1" applyAlignment="1">
      <alignment vertical="center" wrapText="1"/>
    </xf>
    <xf numFmtId="171" fontId="5" fillId="0" borderId="46" xfId="1" applyNumberFormat="1" applyFont="1" applyBorder="1" applyAlignment="1">
      <alignment vertical="center"/>
    </xf>
    <xf numFmtId="171" fontId="5" fillId="0" borderId="74" xfId="1" applyNumberFormat="1" applyFont="1" applyBorder="1" applyAlignment="1">
      <alignment vertical="center"/>
    </xf>
    <xf numFmtId="171" fontId="14" fillId="0" borderId="55" xfId="0" applyNumberFormat="1" applyFont="1" applyBorder="1" applyAlignment="1">
      <alignment horizontal="left" vertical="center"/>
    </xf>
    <xf numFmtId="171" fontId="5" fillId="0" borderId="75" xfId="1" applyNumberFormat="1" applyFont="1" applyBorder="1" applyAlignment="1">
      <alignment vertical="center"/>
    </xf>
    <xf numFmtId="171" fontId="5" fillId="0" borderId="11" xfId="0" applyNumberFormat="1" applyFont="1" applyBorder="1" applyAlignment="1">
      <alignment vertical="center"/>
    </xf>
    <xf numFmtId="4" fontId="15" fillId="0" borderId="35" xfId="0" applyNumberFormat="1" applyFont="1" applyBorder="1" applyAlignment="1">
      <alignment horizontal="left" vertical="center"/>
    </xf>
    <xf numFmtId="4" fontId="15" fillId="0" borderId="36" xfId="0" applyNumberFormat="1" applyFont="1" applyBorder="1" applyAlignment="1">
      <alignment horizontal="left" vertical="center"/>
    </xf>
    <xf numFmtId="4" fontId="14" fillId="0" borderId="0" xfId="0" applyNumberFormat="1" applyFont="1" applyBorder="1" applyAlignment="1">
      <alignment vertical="center"/>
    </xf>
    <xf numFmtId="4" fontId="14" fillId="0" borderId="0" xfId="0" applyNumberFormat="1" applyFont="1" applyBorder="1" applyAlignment="1">
      <alignment horizontal="left" vertical="center"/>
    </xf>
    <xf numFmtId="4" fontId="14" fillId="0" borderId="11" xfId="0" applyNumberFormat="1" applyFont="1" applyBorder="1" applyAlignment="1">
      <alignment vertical="center"/>
    </xf>
    <xf numFmtId="4" fontId="14" fillId="0" borderId="22" xfId="0" applyNumberFormat="1" applyFont="1" applyBorder="1" applyAlignment="1">
      <alignment horizontal="right" vertical="center"/>
    </xf>
    <xf numFmtId="4" fontId="14" fillId="0" borderId="2" xfId="0" applyNumberFormat="1" applyFont="1" applyBorder="1" applyAlignment="1">
      <alignment horizontal="right" vertical="center"/>
    </xf>
    <xf numFmtId="4" fontId="14" fillId="0" borderId="2" xfId="0" applyNumberFormat="1" applyFont="1" applyBorder="1" applyAlignment="1">
      <alignment horizontal="left" vertical="center"/>
    </xf>
    <xf numFmtId="4" fontId="14" fillId="0" borderId="2" xfId="0" applyNumberFormat="1" applyFont="1" applyBorder="1" applyAlignment="1">
      <alignment vertical="center"/>
    </xf>
    <xf numFmtId="4" fontId="14" fillId="0" borderId="33" xfId="0" applyNumberFormat="1" applyFont="1" applyBorder="1" applyAlignment="1">
      <alignment vertical="center"/>
    </xf>
    <xf numFmtId="4" fontId="18" fillId="0" borderId="34" xfId="0" applyNumberFormat="1" applyFont="1" applyBorder="1" applyAlignment="1">
      <alignment horizontal="left" vertical="center"/>
    </xf>
    <xf numFmtId="4" fontId="14" fillId="0" borderId="25" xfId="0" applyNumberFormat="1" applyFont="1" applyBorder="1" applyAlignment="1">
      <alignment vertical="center"/>
    </xf>
    <xf numFmtId="4" fontId="14" fillId="0" borderId="39" xfId="0" applyNumberFormat="1" applyFont="1" applyBorder="1" applyAlignment="1">
      <alignment vertical="center"/>
    </xf>
    <xf numFmtId="4" fontId="14" fillId="0" borderId="14" xfId="0" applyNumberFormat="1" applyFont="1" applyBorder="1" applyAlignment="1">
      <alignment vertical="center" wrapText="1"/>
    </xf>
    <xf numFmtId="4" fontId="14" fillId="0" borderId="5" xfId="0" applyNumberFormat="1" applyFont="1" applyBorder="1" applyAlignment="1">
      <alignment vertical="center" wrapText="1"/>
    </xf>
    <xf numFmtId="4" fontId="14" fillId="0" borderId="5" xfId="0" applyNumberFormat="1" applyFont="1" applyBorder="1" applyAlignment="1">
      <alignment vertical="center"/>
    </xf>
    <xf numFmtId="4" fontId="14" fillId="0" borderId="42" xfId="0" applyNumberFormat="1" applyFont="1" applyBorder="1" applyAlignment="1">
      <alignment vertical="center" wrapText="1"/>
    </xf>
    <xf numFmtId="4" fontId="22" fillId="3" borderId="43" xfId="0" applyNumberFormat="1" applyFont="1" applyFill="1" applyBorder="1" applyAlignment="1" applyProtection="1">
      <alignment vertical="center"/>
      <protection locked="0"/>
    </xf>
    <xf numFmtId="4" fontId="22" fillId="3" borderId="44" xfId="0" applyNumberFormat="1" applyFont="1" applyFill="1" applyBorder="1" applyAlignment="1" applyProtection="1">
      <alignment vertical="center"/>
      <protection locked="0"/>
    </xf>
    <xf numFmtId="4" fontId="5" fillId="0" borderId="46" xfId="1" applyNumberFormat="1" applyFont="1" applyBorder="1" applyAlignment="1">
      <alignment vertical="center"/>
    </xf>
    <xf numFmtId="4" fontId="22" fillId="3" borderId="47" xfId="0" applyNumberFormat="1" applyFont="1" applyFill="1" applyBorder="1" applyAlignment="1" applyProtection="1">
      <alignment vertical="center"/>
      <protection locked="0"/>
    </xf>
    <xf numFmtId="4" fontId="22" fillId="3" borderId="48" xfId="0" applyNumberFormat="1" applyFont="1" applyFill="1" applyBorder="1" applyAlignment="1" applyProtection="1">
      <alignment vertical="center"/>
      <protection locked="0"/>
    </xf>
    <xf numFmtId="4" fontId="5" fillId="0" borderId="50" xfId="1" applyNumberFormat="1" applyFont="1" applyBorder="1" applyAlignment="1">
      <alignment vertical="center"/>
    </xf>
    <xf numFmtId="4" fontId="22" fillId="3" borderId="51" xfId="0" applyNumberFormat="1" applyFont="1" applyFill="1" applyBorder="1" applyAlignment="1" applyProtection="1">
      <alignment vertical="center"/>
      <protection locked="0"/>
    </xf>
    <xf numFmtId="4" fontId="22" fillId="3" borderId="13" xfId="0" applyNumberFormat="1" applyFont="1" applyFill="1" applyBorder="1" applyAlignment="1" applyProtection="1">
      <alignment vertical="center"/>
      <protection locked="0"/>
    </xf>
    <xf numFmtId="4" fontId="5" fillId="0" borderId="32" xfId="1" applyNumberFormat="1" applyFont="1" applyBorder="1" applyAlignment="1">
      <alignment vertical="center"/>
    </xf>
    <xf numFmtId="4" fontId="8" fillId="0" borderId="38" xfId="0" applyNumberFormat="1" applyFont="1" applyBorder="1" applyAlignment="1">
      <alignment horizontal="right" vertical="center"/>
    </xf>
    <xf numFmtId="4" fontId="8" fillId="0" borderId="53" xfId="0" applyNumberFormat="1" applyFont="1" applyBorder="1" applyAlignment="1">
      <alignment horizontal="right" vertical="center"/>
    </xf>
    <xf numFmtId="4" fontId="8" fillId="0" borderId="41" xfId="0" applyNumberFormat="1" applyFont="1" applyBorder="1" applyAlignment="1">
      <alignment horizontal="right" vertical="center"/>
    </xf>
    <xf numFmtId="4" fontId="5" fillId="0" borderId="70" xfId="1" applyNumberFormat="1" applyFont="1" applyBorder="1" applyAlignment="1">
      <alignment vertical="center"/>
    </xf>
    <xf numFmtId="4" fontId="14" fillId="0" borderId="3" xfId="0" applyNumberFormat="1" applyFont="1" applyBorder="1" applyAlignment="1">
      <alignment vertical="center"/>
    </xf>
    <xf numFmtId="4" fontId="8" fillId="0" borderId="3" xfId="0" applyNumberFormat="1" applyFont="1" applyBorder="1" applyAlignment="1">
      <alignment horizontal="right" vertical="center"/>
    </xf>
    <xf numFmtId="4" fontId="14" fillId="0" borderId="0" xfId="0" applyNumberFormat="1" applyFont="1" applyBorder="1" applyAlignment="1">
      <alignment horizontal="right" vertical="center"/>
    </xf>
    <xf numFmtId="4" fontId="14" fillId="0" borderId="17" xfId="0" applyNumberFormat="1" applyFont="1" applyBorder="1" applyAlignment="1">
      <alignment horizontal="right" vertical="center"/>
    </xf>
    <xf numFmtId="4" fontId="14" fillId="0" borderId="17" xfId="0" applyNumberFormat="1" applyFont="1" applyBorder="1" applyAlignment="1">
      <alignment vertical="center"/>
    </xf>
    <xf numFmtId="4" fontId="14" fillId="0" borderId="76" xfId="0" applyNumberFormat="1" applyFont="1" applyBorder="1" applyAlignment="1">
      <alignment vertical="center"/>
    </xf>
    <xf numFmtId="4" fontId="5" fillId="0" borderId="54" xfId="1" applyNumberFormat="1" applyFont="1" applyBorder="1" applyAlignment="1">
      <alignment vertical="center"/>
    </xf>
    <xf numFmtId="4" fontId="8" fillId="0" borderId="0" xfId="0" applyNumberFormat="1" applyFont="1" applyBorder="1" applyAlignment="1">
      <alignment horizontal="right" vertical="center"/>
    </xf>
    <xf numFmtId="4" fontId="8" fillId="0" borderId="11" xfId="0" applyNumberFormat="1" applyFont="1" applyBorder="1" applyAlignment="1">
      <alignment horizontal="right" vertical="center"/>
    </xf>
    <xf numFmtId="4" fontId="18" fillId="0" borderId="21" xfId="0" applyNumberFormat="1" applyFont="1" applyBorder="1" applyAlignment="1">
      <alignment vertical="center"/>
    </xf>
    <xf numFmtId="4" fontId="14" fillId="0" borderId="40" xfId="0" applyNumberFormat="1" applyFont="1" applyBorder="1" applyAlignment="1">
      <alignment vertical="center"/>
    </xf>
    <xf numFmtId="4" fontId="14" fillId="0" borderId="40" xfId="0" applyNumberFormat="1" applyFont="1" applyBorder="1" applyAlignment="1">
      <alignment vertical="center" wrapText="1"/>
    </xf>
    <xf numFmtId="4" fontId="22" fillId="3" borderId="46" xfId="1" applyNumberFormat="1" applyFont="1" applyFill="1" applyBorder="1" applyAlignment="1" applyProtection="1">
      <alignment vertical="center"/>
      <protection locked="0"/>
    </xf>
    <xf numFmtId="4" fontId="22" fillId="3" borderId="50" xfId="1" applyNumberFormat="1" applyFont="1" applyFill="1" applyBorder="1" applyAlignment="1" applyProtection="1">
      <alignment vertical="center"/>
      <protection locked="0"/>
    </xf>
    <xf numFmtId="4" fontId="22" fillId="3" borderId="32" xfId="1" applyNumberFormat="1" applyFont="1" applyFill="1" applyBorder="1" applyAlignment="1" applyProtection="1">
      <alignment vertical="center"/>
      <protection locked="0"/>
    </xf>
    <xf numFmtId="4" fontId="14" fillId="0" borderId="14" xfId="0" applyNumberFormat="1" applyFont="1" applyBorder="1" applyAlignment="1">
      <alignment vertical="center"/>
    </xf>
    <xf numFmtId="4" fontId="22" fillId="3" borderId="26" xfId="0" applyNumberFormat="1" applyFont="1" applyFill="1" applyBorder="1" applyAlignment="1" applyProtection="1">
      <alignment vertical="center"/>
      <protection locked="0"/>
    </xf>
    <xf numFmtId="4" fontId="22" fillId="3" borderId="16" xfId="0" applyNumberFormat="1" applyFont="1" applyFill="1" applyBorder="1" applyAlignment="1" applyProtection="1">
      <alignment vertical="center"/>
      <protection locked="0"/>
    </xf>
    <xf numFmtId="4" fontId="22" fillId="3" borderId="49" xfId="0" applyNumberFormat="1" applyFont="1" applyFill="1" applyBorder="1" applyAlignment="1" applyProtection="1">
      <alignment vertical="center"/>
      <protection locked="0"/>
    </xf>
    <xf numFmtId="4" fontId="22" fillId="3" borderId="52" xfId="0" applyNumberFormat="1" applyFont="1" applyFill="1" applyBorder="1" applyAlignment="1" applyProtection="1">
      <alignment vertical="center"/>
      <protection locked="0"/>
    </xf>
    <xf numFmtId="4" fontId="8" fillId="0" borderId="27" xfId="0" applyNumberFormat="1" applyFont="1" applyBorder="1" applyAlignment="1">
      <alignment horizontal="right" vertical="center"/>
    </xf>
    <xf numFmtId="4" fontId="8" fillId="0" borderId="1" xfId="0" applyNumberFormat="1" applyFont="1" applyBorder="1" applyAlignment="1">
      <alignment horizontal="right" vertical="center"/>
    </xf>
    <xf numFmtId="4" fontId="8" fillId="0" borderId="77" xfId="0" applyNumberFormat="1" applyFont="1" applyBorder="1" applyAlignment="1">
      <alignment horizontal="right" vertical="center"/>
    </xf>
    <xf numFmtId="4" fontId="5" fillId="0" borderId="61" xfId="1" applyNumberFormat="1" applyFont="1" applyBorder="1" applyAlignment="1">
      <alignment vertical="center"/>
    </xf>
    <xf numFmtId="4" fontId="8" fillId="0" borderId="78" xfId="0" applyNumberFormat="1" applyFont="1" applyBorder="1" applyAlignment="1">
      <alignment horizontal="right" vertical="center"/>
    </xf>
    <xf numFmtId="4" fontId="8" fillId="0" borderId="79" xfId="0" applyNumberFormat="1" applyFont="1" applyBorder="1" applyAlignment="1">
      <alignment horizontal="right" vertical="center"/>
    </xf>
    <xf numFmtId="4" fontId="5" fillId="0" borderId="80" xfId="0" applyNumberFormat="1" applyFont="1" applyBorder="1" applyAlignment="1">
      <alignment vertical="center"/>
    </xf>
    <xf numFmtId="4" fontId="8" fillId="0" borderId="81" xfId="0" applyNumberFormat="1" applyFont="1" applyBorder="1" applyAlignment="1">
      <alignment horizontal="right" vertical="center"/>
    </xf>
    <xf numFmtId="4" fontId="6" fillId="0" borderId="61" xfId="1" applyNumberFormat="1" applyFont="1" applyBorder="1" applyAlignment="1" applyProtection="1">
      <alignment vertical="center"/>
    </xf>
    <xf numFmtId="4" fontId="8" fillId="0" borderId="10" xfId="0" applyNumberFormat="1" applyFont="1" applyBorder="1" applyAlignment="1">
      <alignment horizontal="right" vertical="center"/>
    </xf>
    <xf numFmtId="4" fontId="8" fillId="0" borderId="12" xfId="0" applyNumberFormat="1" applyFont="1" applyBorder="1" applyAlignment="1">
      <alignment horizontal="right" vertical="center"/>
    </xf>
    <xf numFmtId="4" fontId="8" fillId="0" borderId="8" xfId="0" applyNumberFormat="1" applyFont="1" applyBorder="1" applyAlignment="1">
      <alignment horizontal="right" vertical="center"/>
    </xf>
    <xf numFmtId="4" fontId="8" fillId="0" borderId="9" xfId="0" applyNumberFormat="1" applyFont="1" applyBorder="1" applyAlignment="1">
      <alignment horizontal="right" vertical="center"/>
    </xf>
    <xf numFmtId="4" fontId="5" fillId="0" borderId="82" xfId="1" applyNumberFormat="1" applyFont="1" applyBorder="1" applyAlignment="1">
      <alignment vertical="center"/>
    </xf>
    <xf numFmtId="0" fontId="20" fillId="0" borderId="2" xfId="0" applyFont="1" applyBorder="1" applyAlignment="1">
      <alignment horizontal="center" vertical="center"/>
    </xf>
    <xf numFmtId="0" fontId="35" fillId="0" borderId="22" xfId="0" applyFont="1" applyBorder="1" applyAlignment="1">
      <alignment vertical="center"/>
    </xf>
    <xf numFmtId="0" fontId="20" fillId="0" borderId="33" xfId="0" applyFont="1" applyBorder="1" applyAlignment="1">
      <alignment horizontal="center" vertical="center"/>
    </xf>
    <xf numFmtId="0" fontId="49" fillId="0" borderId="0" xfId="0" applyFont="1" applyBorder="1" applyAlignment="1">
      <alignment vertical="center"/>
    </xf>
    <xf numFmtId="0" fontId="20" fillId="0" borderId="3" xfId="0" applyFont="1" applyBorder="1" applyAlignment="1">
      <alignment vertical="center"/>
    </xf>
    <xf numFmtId="0" fontId="20" fillId="0" borderId="0" xfId="0" applyFont="1" applyBorder="1" applyAlignment="1">
      <alignment vertical="center"/>
    </xf>
    <xf numFmtId="0" fontId="14" fillId="0" borderId="0" xfId="0" applyFont="1" applyFill="1" applyBorder="1" applyAlignment="1">
      <alignment vertical="center"/>
    </xf>
    <xf numFmtId="49" fontId="14" fillId="0" borderId="11" xfId="0" applyNumberFormat="1" applyFont="1" applyBorder="1" applyAlignment="1" applyProtection="1">
      <alignment vertical="center"/>
      <protection locked="0"/>
    </xf>
    <xf numFmtId="0" fontId="8" fillId="0" borderId="83" xfId="0" applyFont="1" applyBorder="1" applyAlignment="1" applyProtection="1">
      <alignment horizontal="center" vertical="center" wrapText="1"/>
    </xf>
    <xf numFmtId="0" fontId="8" fillId="0" borderId="84" xfId="0" applyFont="1" applyBorder="1" applyAlignment="1" applyProtection="1">
      <alignment horizontal="center" vertical="center" wrapText="1"/>
    </xf>
    <xf numFmtId="49" fontId="8" fillId="0" borderId="51" xfId="0" applyNumberFormat="1" applyFont="1" applyFill="1" applyBorder="1" applyAlignment="1" applyProtection="1">
      <alignment horizontal="center" vertical="center"/>
    </xf>
    <xf numFmtId="49" fontId="8" fillId="0" borderId="85" xfId="0" applyNumberFormat="1" applyFont="1" applyFill="1" applyBorder="1" applyAlignment="1" applyProtection="1">
      <alignment horizontal="center" vertical="center" wrapText="1"/>
    </xf>
    <xf numFmtId="49" fontId="8" fillId="0" borderId="14" xfId="0" applyNumberFormat="1" applyFont="1" applyBorder="1" applyAlignment="1" applyProtection="1">
      <alignment horizontal="center" vertical="center"/>
    </xf>
    <xf numFmtId="49" fontId="8" fillId="0" borderId="51" xfId="0" applyNumberFormat="1" applyFont="1" applyBorder="1" applyAlignment="1" applyProtection="1">
      <alignment horizontal="center" vertical="center"/>
    </xf>
    <xf numFmtId="0" fontId="14" fillId="0" borderId="86" xfId="0" applyFont="1" applyBorder="1" applyAlignment="1" applyProtection="1">
      <alignment vertical="center"/>
    </xf>
    <xf numFmtId="49" fontId="8" fillId="0" borderId="83" xfId="0" applyNumberFormat="1" applyFont="1" applyBorder="1" applyAlignment="1" applyProtection="1">
      <alignment vertical="center"/>
    </xf>
    <xf numFmtId="4" fontId="15" fillId="0" borderId="8" xfId="0" applyNumberFormat="1" applyFont="1" applyBorder="1" applyAlignment="1">
      <alignment vertical="center"/>
    </xf>
    <xf numFmtId="44" fontId="6" fillId="0" borderId="54" xfId="1" applyFont="1" applyBorder="1" applyAlignment="1" applyProtection="1">
      <alignment vertical="center"/>
    </xf>
    <xf numFmtId="44" fontId="6" fillId="0" borderId="87" xfId="1" applyFont="1" applyBorder="1" applyAlignment="1" applyProtection="1">
      <alignment vertical="center"/>
    </xf>
    <xf numFmtId="0" fontId="76" fillId="0" borderId="0" xfId="0" applyFont="1" applyBorder="1" applyAlignment="1">
      <alignment horizontal="left" vertical="center"/>
    </xf>
    <xf numFmtId="171" fontId="16" fillId="0" borderId="88" xfId="1" applyNumberFormat="1" applyFont="1" applyBorder="1" applyAlignment="1">
      <alignment vertical="center"/>
    </xf>
    <xf numFmtId="4" fontId="18" fillId="0" borderId="19" xfId="0" applyNumberFormat="1" applyFont="1" applyBorder="1" applyAlignment="1">
      <alignment horizontal="left" vertical="center"/>
    </xf>
    <xf numFmtId="4" fontId="14" fillId="0" borderId="20" xfId="0" applyNumberFormat="1" applyFont="1" applyBorder="1" applyAlignment="1">
      <alignment vertical="center"/>
    </xf>
    <xf numFmtId="4" fontId="14" fillId="0" borderId="68" xfId="0" applyNumberFormat="1" applyFont="1" applyBorder="1" applyAlignment="1">
      <alignment vertical="center"/>
    </xf>
    <xf numFmtId="4" fontId="14" fillId="0" borderId="12" xfId="0" applyNumberFormat="1" applyFont="1" applyBorder="1" applyAlignment="1">
      <alignment vertical="center"/>
    </xf>
    <xf numFmtId="4" fontId="14" fillId="0" borderId="8" xfId="0" applyNumberFormat="1" applyFont="1" applyBorder="1" applyAlignment="1">
      <alignment vertical="center"/>
    </xf>
    <xf numFmtId="4" fontId="14" fillId="0" borderId="37" xfId="0" applyNumberFormat="1" applyFont="1" applyBorder="1" applyAlignment="1">
      <alignment vertical="center"/>
    </xf>
    <xf numFmtId="4" fontId="6" fillId="0" borderId="89" xfId="0" applyNumberFormat="1" applyFont="1" applyFill="1" applyBorder="1" applyAlignment="1">
      <alignment vertical="center"/>
    </xf>
    <xf numFmtId="0" fontId="18" fillId="0" borderId="10" xfId="0" applyFont="1" applyBorder="1" applyAlignment="1">
      <alignment horizontal="right" vertical="center"/>
    </xf>
    <xf numFmtId="44" fontId="16" fillId="0" borderId="11" xfId="0" applyNumberFormat="1" applyFont="1" applyBorder="1" applyAlignment="1">
      <alignment vertical="center"/>
    </xf>
    <xf numFmtId="4" fontId="22" fillId="0" borderId="44" xfId="0" applyNumberFormat="1" applyFont="1" applyFill="1" applyBorder="1" applyAlignment="1" applyProtection="1">
      <alignment vertical="center"/>
    </xf>
    <xf numFmtId="0" fontId="73" fillId="0" borderId="2" xfId="0" applyFont="1" applyBorder="1" applyAlignment="1">
      <alignment horizontal="left" vertical="center"/>
    </xf>
    <xf numFmtId="0" fontId="8" fillId="0" borderId="90" xfId="0" applyFont="1" applyBorder="1" applyAlignment="1" applyProtection="1">
      <alignment horizontal="center" vertical="center" wrapText="1"/>
    </xf>
    <xf numFmtId="49" fontId="8" fillId="0" borderId="90" xfId="0" applyNumberFormat="1" applyFont="1" applyBorder="1" applyAlignment="1" applyProtection="1">
      <alignment vertical="center"/>
    </xf>
    <xf numFmtId="49" fontId="8" fillId="0" borderId="91" xfId="0" applyNumberFormat="1" applyFont="1" applyFill="1" applyBorder="1" applyAlignment="1" applyProtection="1">
      <alignment horizontal="center" vertical="center" wrapText="1"/>
    </xf>
    <xf numFmtId="15" fontId="8" fillId="6" borderId="10" xfId="0" applyNumberFormat="1" applyFont="1" applyFill="1" applyBorder="1" applyAlignment="1" applyProtection="1">
      <alignment horizontal="center" vertical="center"/>
      <protection locked="0"/>
    </xf>
    <xf numFmtId="15" fontId="8" fillId="6" borderId="45" xfId="0" applyNumberFormat="1" applyFont="1" applyFill="1" applyBorder="1" applyAlignment="1" applyProtection="1">
      <alignment horizontal="center" vertical="center"/>
      <protection locked="0"/>
    </xf>
    <xf numFmtId="178" fontId="33" fillId="0" borderId="92" xfId="0" applyNumberFormat="1" applyFont="1" applyFill="1" applyBorder="1"/>
    <xf numFmtId="174" fontId="33" fillId="0" borderId="93" xfId="0" applyNumberFormat="1" applyFont="1" applyFill="1" applyBorder="1"/>
    <xf numFmtId="178" fontId="33" fillId="0" borderId="93" xfId="0" applyNumberFormat="1" applyFont="1" applyFill="1" applyBorder="1"/>
    <xf numFmtId="178" fontId="33" fillId="0" borderId="92" xfId="0" applyNumberFormat="1" applyFont="1" applyBorder="1"/>
    <xf numFmtId="174" fontId="33" fillId="0" borderId="93" xfId="0" applyNumberFormat="1" applyFont="1" applyBorder="1"/>
    <xf numFmtId="178" fontId="33" fillId="0" borderId="93" xfId="0" applyNumberFormat="1" applyFont="1" applyBorder="1"/>
    <xf numFmtId="10" fontId="33" fillId="0" borderId="13" xfId="0" applyNumberFormat="1" applyFont="1" applyBorder="1"/>
    <xf numFmtId="0" fontId="8" fillId="0" borderId="23" xfId="0" applyFont="1" applyBorder="1"/>
    <xf numFmtId="10" fontId="33" fillId="0" borderId="94" xfId="0" applyNumberFormat="1" applyFont="1" applyBorder="1"/>
    <xf numFmtId="179" fontId="33" fillId="0" borderId="95" xfId="15" applyNumberFormat="1" applyFont="1" applyBorder="1"/>
    <xf numFmtId="174" fontId="33" fillId="0" borderId="5" xfId="15" applyNumberFormat="1" applyFont="1" applyBorder="1"/>
    <xf numFmtId="179" fontId="33" fillId="0" borderId="96" xfId="15" applyNumberFormat="1" applyFont="1" applyBorder="1"/>
    <xf numFmtId="174" fontId="33" fillId="0" borderId="94" xfId="15" applyNumberFormat="1" applyFont="1" applyBorder="1"/>
    <xf numFmtId="179" fontId="33" fillId="0" borderId="95" xfId="15" applyNumberFormat="1" applyFont="1" applyFill="1" applyBorder="1"/>
    <xf numFmtId="174" fontId="33" fillId="0" borderId="5" xfId="15" applyNumberFormat="1" applyFont="1" applyFill="1" applyBorder="1"/>
    <xf numFmtId="174" fontId="33" fillId="0" borderId="5" xfId="15" applyNumberFormat="1" applyFont="1" applyBorder="1" applyAlignment="1">
      <alignment horizontal="right"/>
    </xf>
    <xf numFmtId="179" fontId="33" fillId="0" borderId="95" xfId="15" applyNumberFormat="1" applyFont="1" applyFill="1" applyBorder="1" applyAlignment="1">
      <alignment horizontal="right"/>
    </xf>
    <xf numFmtId="179" fontId="33" fillId="0" borderId="96" xfId="15" applyNumberFormat="1" applyFont="1" applyFill="1" applyBorder="1"/>
    <xf numFmtId="174" fontId="33" fillId="0" borderId="94" xfId="15" applyNumberFormat="1" applyFont="1" applyFill="1" applyBorder="1"/>
    <xf numFmtId="0" fontId="29"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37" fillId="0" borderId="8" xfId="0" applyFont="1" applyFill="1" applyBorder="1" applyAlignment="1" applyProtection="1">
      <alignment horizontal="right" vertical="center"/>
    </xf>
    <xf numFmtId="0" fontId="75" fillId="5" borderId="22" xfId="0" applyFont="1" applyFill="1" applyBorder="1" applyAlignment="1" applyProtection="1">
      <alignment vertical="center"/>
    </xf>
    <xf numFmtId="0" fontId="8" fillId="5" borderId="3" xfId="0" applyFont="1" applyFill="1" applyBorder="1" applyAlignment="1" applyProtection="1">
      <alignment vertical="center"/>
    </xf>
    <xf numFmtId="0" fontId="16" fillId="5" borderId="0" xfId="0" applyFont="1" applyFill="1" applyBorder="1" applyAlignment="1" applyProtection="1">
      <alignment vertical="center"/>
    </xf>
    <xf numFmtId="0" fontId="5" fillId="0" borderId="0" xfId="0" applyFont="1" applyBorder="1" applyAlignment="1">
      <alignment vertical="center"/>
    </xf>
    <xf numFmtId="0" fontId="6" fillId="3" borderId="22" xfId="0" applyFont="1" applyFill="1" applyBorder="1" applyAlignment="1" applyProtection="1">
      <alignment vertical="center"/>
      <protection locked="0"/>
    </xf>
    <xf numFmtId="0" fontId="6" fillId="3" borderId="2" xfId="0" applyFont="1" applyFill="1" applyBorder="1" applyAlignment="1" applyProtection="1">
      <alignment vertical="center"/>
      <protection locked="0"/>
    </xf>
    <xf numFmtId="0" fontId="6" fillId="3" borderId="33" xfId="0" applyFont="1" applyFill="1" applyBorder="1" applyAlignment="1" applyProtection="1">
      <alignment vertical="center"/>
      <protection locked="0"/>
    </xf>
    <xf numFmtId="0" fontId="7" fillId="3" borderId="3" xfId="0" applyFont="1" applyFill="1" applyBorder="1" applyAlignment="1" applyProtection="1">
      <alignment vertical="center"/>
      <protection locked="0"/>
    </xf>
    <xf numFmtId="0" fontId="6" fillId="3" borderId="20" xfId="0" applyFont="1" applyFill="1" applyBorder="1" applyAlignment="1" applyProtection="1">
      <alignment vertical="center"/>
      <protection locked="0"/>
    </xf>
    <xf numFmtId="0" fontId="6" fillId="3" borderId="0"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6" fillId="3" borderId="11" xfId="0" applyFont="1" applyFill="1" applyBorder="1" applyAlignment="1" applyProtection="1">
      <alignment vertical="center"/>
      <protection locked="0"/>
    </xf>
    <xf numFmtId="0" fontId="7" fillId="3" borderId="20" xfId="0" applyFont="1" applyFill="1" applyBorder="1" applyAlignment="1" applyProtection="1">
      <alignment vertical="center"/>
      <protection locked="0"/>
    </xf>
    <xf numFmtId="0" fontId="6" fillId="3" borderId="68"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3" borderId="53" xfId="0" applyFont="1" applyFill="1" applyBorder="1" applyAlignment="1" applyProtection="1">
      <alignment vertical="center"/>
      <protection locked="0"/>
    </xf>
    <xf numFmtId="0" fontId="6" fillId="3" borderId="55" xfId="0" applyFont="1" applyFill="1" applyBorder="1" applyAlignment="1" applyProtection="1">
      <alignment vertical="center"/>
      <protection locked="0"/>
    </xf>
    <xf numFmtId="0" fontId="5" fillId="3" borderId="2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0" fontId="14" fillId="3" borderId="0" xfId="0" applyFont="1" applyFill="1" applyBorder="1" applyAlignment="1" applyProtection="1">
      <alignment vertical="center"/>
      <protection locked="0"/>
    </xf>
    <xf numFmtId="0" fontId="5" fillId="3" borderId="11"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5" fillId="3" borderId="8" xfId="0" applyFont="1" applyFill="1" applyBorder="1" applyAlignment="1" applyProtection="1">
      <alignment vertical="center"/>
      <protection locked="0"/>
    </xf>
    <xf numFmtId="0" fontId="5" fillId="3" borderId="37" xfId="0" applyFont="1" applyFill="1" applyBorder="1" applyAlignment="1" applyProtection="1">
      <alignment vertical="center"/>
      <protection locked="0"/>
    </xf>
    <xf numFmtId="0" fontId="8" fillId="0" borderId="3" xfId="0" applyFont="1" applyFill="1" applyBorder="1" applyAlignment="1" applyProtection="1">
      <alignment vertical="center"/>
    </xf>
    <xf numFmtId="0" fontId="16" fillId="0" borderId="35" xfId="0" applyFont="1" applyBorder="1" applyAlignment="1" applyProtection="1">
      <alignment vertical="center"/>
    </xf>
    <xf numFmtId="174" fontId="18" fillId="0" borderId="97" xfId="0" applyNumberFormat="1" applyFont="1" applyBorder="1" applyAlignment="1" applyProtection="1">
      <alignment vertical="center"/>
    </xf>
    <xf numFmtId="0" fontId="47" fillId="0" borderId="29" xfId="0" applyFont="1" applyFill="1" applyBorder="1" applyAlignment="1" applyProtection="1">
      <alignment horizontal="right" vertical="center"/>
    </xf>
    <xf numFmtId="0" fontId="8" fillId="3" borderId="0" xfId="0" applyFont="1" applyFill="1" applyBorder="1" applyAlignment="1" applyProtection="1">
      <alignment vertical="center"/>
      <protection locked="0"/>
    </xf>
    <xf numFmtId="0" fontId="40" fillId="0" borderId="4" xfId="0" applyFont="1" applyBorder="1" applyAlignment="1" applyProtection="1">
      <alignment horizontal="center" vertical="center" wrapText="1"/>
    </xf>
    <xf numFmtId="169" fontId="6" fillId="0" borderId="20" xfId="0" applyNumberFormat="1" applyFont="1" applyFill="1" applyBorder="1" applyAlignment="1" applyProtection="1">
      <alignment horizontal="right" vertical="center"/>
    </xf>
    <xf numFmtId="171" fontId="37" fillId="0" borderId="23" xfId="0" applyNumberFormat="1" applyFont="1" applyFill="1" applyBorder="1" applyAlignment="1" applyProtection="1">
      <alignment horizontal="right" vertical="center"/>
    </xf>
    <xf numFmtId="0" fontId="8" fillId="0" borderId="84" xfId="0" applyFont="1" applyBorder="1" applyAlignment="1" applyProtection="1">
      <alignment horizontal="center" wrapText="1"/>
    </xf>
    <xf numFmtId="0" fontId="8" fillId="0" borderId="87" xfId="0" applyFont="1" applyBorder="1" applyAlignment="1" applyProtection="1">
      <alignment horizontal="center" wrapText="1"/>
    </xf>
    <xf numFmtId="171" fontId="37" fillId="0" borderId="8" xfId="0" applyNumberFormat="1"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18" fillId="0" borderId="8" xfId="0" applyFont="1" applyBorder="1" applyAlignment="1" applyProtection="1">
      <alignment horizontal="right" vertical="center"/>
    </xf>
    <xf numFmtId="7" fontId="8" fillId="0" borderId="74" xfId="1" applyNumberFormat="1" applyFont="1" applyBorder="1" applyAlignment="1">
      <alignment vertical="center"/>
    </xf>
    <xf numFmtId="0" fontId="27" fillId="0" borderId="9" xfId="0" applyFont="1" applyBorder="1" applyAlignment="1">
      <alignment horizontal="right" vertical="center"/>
    </xf>
    <xf numFmtId="7" fontId="27" fillId="0" borderId="73" xfId="1" applyNumberFormat="1" applyFont="1" applyBorder="1" applyAlignment="1">
      <alignment vertical="center"/>
    </xf>
    <xf numFmtId="7" fontId="8" fillId="0" borderId="6" xfId="1" applyNumberFormat="1" applyFont="1" applyBorder="1" applyAlignment="1">
      <alignment vertical="center"/>
    </xf>
    <xf numFmtId="0" fontId="14" fillId="0" borderId="4" xfId="0" applyFont="1" applyBorder="1" applyAlignment="1" applyProtection="1">
      <alignment horizontal="right" vertical="center"/>
    </xf>
    <xf numFmtId="49" fontId="16" fillId="3" borderId="5" xfId="0" applyNumberFormat="1" applyFont="1" applyFill="1" applyBorder="1" applyAlignment="1" applyProtection="1">
      <alignment vertical="center"/>
      <protection locked="0"/>
    </xf>
    <xf numFmtId="49" fontId="16" fillId="3" borderId="40" xfId="0" applyNumberFormat="1" applyFont="1" applyFill="1" applyBorder="1" applyAlignment="1" applyProtection="1">
      <alignment vertical="center"/>
      <protection locked="0"/>
    </xf>
    <xf numFmtId="0" fontId="16" fillId="0" borderId="0" xfId="0" applyFont="1" applyBorder="1" applyAlignment="1" applyProtection="1">
      <alignment horizontal="right" vertical="center"/>
    </xf>
    <xf numFmtId="0" fontId="52" fillId="0" borderId="0" xfId="0" applyFont="1" applyFill="1" applyBorder="1" applyAlignment="1" applyProtection="1">
      <alignment horizontal="center" vertical="center"/>
    </xf>
    <xf numFmtId="0" fontId="16" fillId="0" borderId="98" xfId="0" applyFont="1" applyFill="1" applyBorder="1" applyAlignment="1" applyProtection="1">
      <alignment horizontal="right" vertical="center"/>
    </xf>
    <xf numFmtId="9" fontId="35" fillId="3" borderId="5" xfId="0" applyNumberFormat="1" applyFont="1" applyFill="1" applyBorder="1" applyAlignment="1" applyProtection="1">
      <alignment horizontal="center" vertical="center"/>
      <protection locked="0"/>
    </xf>
    <xf numFmtId="0" fontId="16" fillId="0" borderId="99" xfId="0" applyFont="1" applyFill="1" applyBorder="1" applyAlignment="1" applyProtection="1">
      <alignment horizontal="left" vertical="center"/>
    </xf>
    <xf numFmtId="0" fontId="16" fillId="0" borderId="100" xfId="0" applyFont="1" applyFill="1" applyBorder="1" applyAlignment="1" applyProtection="1">
      <alignment vertical="center"/>
    </xf>
    <xf numFmtId="0" fontId="16" fillId="0" borderId="101" xfId="0" applyFont="1" applyFill="1" applyBorder="1" applyAlignment="1" applyProtection="1">
      <alignment horizontal="right" vertical="center"/>
    </xf>
    <xf numFmtId="0" fontId="16" fillId="0" borderId="19" xfId="0" applyFont="1" applyFill="1" applyBorder="1" applyAlignment="1" applyProtection="1">
      <alignment horizontal="left" vertical="center"/>
    </xf>
    <xf numFmtId="0" fontId="16" fillId="0" borderId="20" xfId="0" applyFont="1" applyFill="1" applyBorder="1" applyAlignment="1" applyProtection="1">
      <alignment vertical="center"/>
    </xf>
    <xf numFmtId="0" fontId="52" fillId="0" borderId="15" xfId="0" applyFont="1" applyFill="1" applyBorder="1" applyAlignment="1" applyProtection="1">
      <alignment horizontal="center" vertical="center"/>
    </xf>
    <xf numFmtId="0" fontId="32" fillId="3" borderId="13" xfId="0" applyFont="1" applyFill="1" applyBorder="1" applyAlignment="1" applyProtection="1">
      <alignment horizontal="center" vertical="center"/>
      <protection locked="0"/>
    </xf>
    <xf numFmtId="0" fontId="16" fillId="0" borderId="38" xfId="0" applyFont="1" applyFill="1" applyBorder="1" applyAlignment="1" applyProtection="1">
      <alignment horizontal="left" vertical="center"/>
    </xf>
    <xf numFmtId="0" fontId="5" fillId="0" borderId="53" xfId="0" applyFont="1" applyFill="1" applyBorder="1" applyAlignment="1" applyProtection="1">
      <alignment vertical="center"/>
    </xf>
    <xf numFmtId="0" fontId="82" fillId="0" borderId="41" xfId="0" applyFont="1" applyFill="1" applyBorder="1" applyAlignment="1" applyProtection="1">
      <alignment horizontal="right" vertical="center"/>
    </xf>
    <xf numFmtId="49" fontId="5" fillId="3" borderId="5" xfId="0" applyNumberFormat="1" applyFont="1" applyFill="1" applyBorder="1" applyAlignment="1" applyProtection="1">
      <alignment vertical="center"/>
      <protection locked="0"/>
    </xf>
    <xf numFmtId="0" fontId="16" fillId="0" borderId="4" xfId="0" applyFont="1" applyBorder="1" applyAlignment="1">
      <alignment horizontal="right" vertical="center"/>
    </xf>
    <xf numFmtId="0" fontId="16" fillId="0" borderId="4" xfId="0" applyFont="1" applyBorder="1" applyAlignment="1" applyProtection="1">
      <alignment horizontal="right" vertical="center"/>
    </xf>
    <xf numFmtId="0" fontId="5" fillId="0" borderId="0" xfId="0" applyFont="1" applyBorder="1" applyAlignment="1">
      <alignment horizontal="right" vertical="center"/>
    </xf>
    <xf numFmtId="49" fontId="16" fillId="3" borderId="42" xfId="0" applyNumberFormat="1" applyFont="1" applyFill="1" applyBorder="1" applyAlignment="1" applyProtection="1">
      <alignment vertical="center"/>
      <protection locked="0"/>
    </xf>
    <xf numFmtId="0" fontId="0" fillId="0" borderId="11" xfId="0" applyBorder="1"/>
    <xf numFmtId="0" fontId="40" fillId="0" borderId="11" xfId="0" applyFont="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172" fontId="16" fillId="7" borderId="42" xfId="0" applyNumberFormat="1" applyFont="1" applyFill="1" applyBorder="1" applyAlignment="1" applyProtection="1">
      <alignment vertical="center"/>
    </xf>
    <xf numFmtId="44" fontId="5" fillId="3" borderId="102" xfId="0" applyNumberFormat="1" applyFont="1" applyFill="1" applyBorder="1" applyAlignment="1" applyProtection="1">
      <alignment horizontal="right" vertical="center"/>
      <protection locked="0"/>
    </xf>
    <xf numFmtId="44" fontId="5" fillId="0" borderId="102" xfId="0" applyNumberFormat="1" applyFont="1" applyFill="1" applyBorder="1" applyAlignment="1" applyProtection="1">
      <alignment horizontal="right" vertical="center"/>
    </xf>
    <xf numFmtId="44" fontId="5" fillId="3" borderId="31" xfId="0" applyNumberFormat="1" applyFont="1" applyFill="1" applyBorder="1" applyAlignment="1" applyProtection="1">
      <alignment horizontal="right" vertical="center"/>
      <protection locked="0"/>
    </xf>
    <xf numFmtId="44" fontId="5" fillId="3" borderId="32" xfId="0" applyNumberFormat="1" applyFont="1" applyFill="1" applyBorder="1" applyAlignment="1" applyProtection="1">
      <alignment horizontal="right" vertical="center"/>
      <protection locked="0"/>
    </xf>
    <xf numFmtId="44" fontId="16" fillId="8" borderId="103" xfId="0" applyNumberFormat="1" applyFont="1" applyFill="1" applyBorder="1" applyAlignment="1" applyProtection="1">
      <alignment horizontal="right" vertical="center"/>
    </xf>
    <xf numFmtId="44" fontId="5" fillId="0" borderId="74" xfId="0" applyNumberFormat="1" applyFont="1" applyFill="1" applyBorder="1" applyAlignment="1" applyProtection="1">
      <alignment horizontal="right" vertical="center"/>
    </xf>
    <xf numFmtId="44" fontId="5" fillId="0" borderId="73" xfId="0" applyNumberFormat="1" applyFont="1" applyFill="1" applyBorder="1" applyAlignment="1" applyProtection="1">
      <alignment horizontal="right" vertical="center"/>
    </xf>
    <xf numFmtId="44" fontId="5" fillId="8" borderId="104" xfId="0" applyNumberFormat="1" applyFont="1" applyFill="1" applyBorder="1" applyAlignment="1" applyProtection="1">
      <alignment horizontal="right" vertical="center"/>
    </xf>
    <xf numFmtId="44" fontId="5" fillId="0" borderId="87" xfId="0" applyNumberFormat="1" applyFont="1" applyBorder="1" applyAlignment="1" applyProtection="1">
      <alignment horizontal="right" vertical="center"/>
    </xf>
    <xf numFmtId="44" fontId="8" fillId="0" borderId="89" xfId="0" applyNumberFormat="1" applyFont="1" applyBorder="1" applyAlignment="1" applyProtection="1">
      <alignment vertical="center"/>
    </xf>
    <xf numFmtId="44" fontId="5" fillId="0" borderId="11" xfId="0" applyNumberFormat="1" applyFont="1" applyFill="1" applyBorder="1" applyAlignment="1" applyProtection="1">
      <alignment vertical="center"/>
    </xf>
    <xf numFmtId="44" fontId="5" fillId="0" borderId="37" xfId="0" applyNumberFormat="1" applyFont="1" applyFill="1" applyBorder="1" applyAlignment="1" applyProtection="1">
      <alignment vertical="center"/>
    </xf>
    <xf numFmtId="44" fontId="6" fillId="0" borderId="11" xfId="0" applyNumberFormat="1" applyFont="1" applyFill="1" applyBorder="1" applyAlignment="1" applyProtection="1">
      <alignment vertical="center"/>
    </xf>
    <xf numFmtId="44" fontId="5" fillId="0" borderId="68" xfId="0" applyNumberFormat="1" applyFont="1" applyBorder="1" applyAlignment="1" applyProtection="1">
      <alignment vertical="center"/>
    </xf>
    <xf numFmtId="44" fontId="7" fillId="0" borderId="37" xfId="0" applyNumberFormat="1" applyFont="1" applyFill="1" applyBorder="1" applyAlignment="1" applyProtection="1">
      <alignment vertical="center"/>
    </xf>
    <xf numFmtId="44" fontId="7" fillId="0" borderId="105" xfId="0" applyNumberFormat="1" applyFont="1" applyFill="1" applyBorder="1" applyAlignment="1" applyProtection="1">
      <alignment vertical="center"/>
    </xf>
    <xf numFmtId="44" fontId="7" fillId="0" borderId="106" xfId="0" applyNumberFormat="1" applyFont="1" applyFill="1" applyBorder="1" applyAlignment="1" applyProtection="1">
      <alignment vertical="center"/>
    </xf>
    <xf numFmtId="44" fontId="6" fillId="0" borderId="105" xfId="0" applyNumberFormat="1" applyFont="1" applyFill="1" applyBorder="1" applyAlignment="1" applyProtection="1">
      <alignment vertical="center"/>
    </xf>
    <xf numFmtId="44" fontId="5" fillId="0" borderId="11" xfId="0" applyNumberFormat="1" applyFont="1" applyBorder="1" applyAlignment="1" applyProtection="1">
      <alignment vertical="center"/>
    </xf>
    <xf numFmtId="44" fontId="5" fillId="0" borderId="105" xfId="0" applyNumberFormat="1" applyFont="1" applyBorder="1" applyAlignment="1" applyProtection="1">
      <alignment vertical="center"/>
    </xf>
    <xf numFmtId="44" fontId="8" fillId="0" borderId="37" xfId="0" applyNumberFormat="1" applyFont="1" applyBorder="1" applyAlignment="1" applyProtection="1">
      <alignment vertical="center"/>
    </xf>
    <xf numFmtId="44" fontId="74" fillId="0" borderId="11" xfId="0" applyNumberFormat="1" applyFont="1" applyFill="1" applyBorder="1" applyAlignment="1" applyProtection="1">
      <alignment vertical="center"/>
    </xf>
    <xf numFmtId="44" fontId="7" fillId="0" borderId="11" xfId="0" applyNumberFormat="1" applyFont="1" applyFill="1" applyBorder="1" applyAlignment="1" applyProtection="1">
      <alignment vertical="center"/>
    </xf>
    <xf numFmtId="44" fontId="6" fillId="0" borderId="33" xfId="0" applyNumberFormat="1" applyFont="1" applyFill="1" applyBorder="1" applyAlignment="1" applyProtection="1">
      <alignment vertical="center"/>
    </xf>
    <xf numFmtId="44" fontId="74" fillId="0" borderId="68" xfId="0" applyNumberFormat="1" applyFont="1" applyFill="1" applyBorder="1" applyAlignment="1" applyProtection="1">
      <alignment vertical="center"/>
    </xf>
    <xf numFmtId="0" fontId="35" fillId="0" borderId="0" xfId="0" applyFont="1" applyFill="1"/>
    <xf numFmtId="0" fontId="83" fillId="0" borderId="0" xfId="0" applyFont="1" applyFill="1"/>
    <xf numFmtId="0" fontId="27" fillId="0" borderId="92" xfId="0" applyFont="1" applyFill="1" applyBorder="1" applyAlignment="1"/>
    <xf numFmtId="0" fontId="27" fillId="0" borderId="93" xfId="0" applyFont="1" applyFill="1" applyBorder="1" applyAlignment="1"/>
    <xf numFmtId="0" fontId="27" fillId="0" borderId="93" xfId="0" applyFont="1" applyFill="1" applyBorder="1" applyAlignment="1" applyProtection="1">
      <alignment wrapText="1"/>
    </xf>
    <xf numFmtId="0" fontId="27" fillId="0" borderId="93" xfId="0" applyFont="1" applyFill="1" applyBorder="1" applyAlignment="1" applyProtection="1"/>
    <xf numFmtId="0" fontId="27" fillId="0" borderId="93" xfId="0" applyFont="1" applyFill="1" applyBorder="1" applyAlignment="1" applyProtection="1">
      <alignment horizontal="center" wrapText="1"/>
    </xf>
    <xf numFmtId="0" fontId="27" fillId="0" borderId="107" xfId="0" applyFont="1" applyFill="1" applyBorder="1" applyAlignment="1">
      <alignment horizontal="center"/>
    </xf>
    <xf numFmtId="0" fontId="74" fillId="0" borderId="95" xfId="0" applyFont="1" applyFill="1" applyBorder="1" applyAlignment="1">
      <alignment vertical="center"/>
    </xf>
    <xf numFmtId="0" fontId="74" fillId="0" borderId="5" xfId="0" applyFont="1" applyBorder="1"/>
    <xf numFmtId="9" fontId="74" fillId="0" borderId="5" xfId="16" applyFont="1" applyFill="1" applyBorder="1" applyAlignment="1">
      <alignment horizontal="center" vertical="center" wrapText="1"/>
    </xf>
    <xf numFmtId="0" fontId="74" fillId="0" borderId="5" xfId="0" applyFont="1" applyFill="1" applyBorder="1" applyAlignment="1">
      <alignment vertical="center"/>
    </xf>
    <xf numFmtId="9" fontId="74" fillId="0" borderId="5" xfId="16" applyFont="1" applyFill="1" applyBorder="1" applyAlignment="1">
      <alignment vertical="center"/>
    </xf>
    <xf numFmtId="10" fontId="74" fillId="0" borderId="108" xfId="0" applyNumberFormat="1" applyFont="1" applyFill="1" applyBorder="1" applyAlignment="1">
      <alignment vertical="center"/>
    </xf>
    <xf numFmtId="0" fontId="74" fillId="0" borderId="96" xfId="0" applyFont="1" applyFill="1" applyBorder="1" applyAlignment="1">
      <alignment vertical="center"/>
    </xf>
    <xf numFmtId="0" fontId="74" fillId="0" borderId="94" xfId="0" applyFont="1" applyBorder="1"/>
    <xf numFmtId="9" fontId="74" fillId="0" borderId="94" xfId="16" applyFont="1" applyFill="1" applyBorder="1" applyAlignment="1">
      <alignment horizontal="center" vertical="center" wrapText="1"/>
    </xf>
    <xf numFmtId="0" fontId="74" fillId="0" borderId="94" xfId="0" applyFont="1" applyFill="1" applyBorder="1" applyAlignment="1">
      <alignment vertical="center"/>
    </xf>
    <xf numFmtId="9" fontId="74" fillId="0" borderId="94" xfId="16" applyFont="1" applyFill="1" applyBorder="1" applyAlignment="1">
      <alignment vertical="center"/>
    </xf>
    <xf numFmtId="10" fontId="74" fillId="0" borderId="109" xfId="0" applyNumberFormat="1" applyFont="1" applyFill="1" applyBorder="1" applyAlignment="1">
      <alignment vertical="center"/>
    </xf>
    <xf numFmtId="0" fontId="74" fillId="0" borderId="0" xfId="0" applyFont="1" applyFill="1" applyBorder="1" applyAlignment="1">
      <alignment vertical="center"/>
    </xf>
    <xf numFmtId="0" fontId="5" fillId="0" borderId="5" xfId="0" applyFont="1" applyBorder="1"/>
    <xf numFmtId="0" fontId="5" fillId="0" borderId="5" xfId="0" applyFont="1" applyBorder="1" applyAlignment="1">
      <alignment horizontal="center" wrapText="1"/>
    </xf>
    <xf numFmtId="10" fontId="74" fillId="0" borderId="0" xfId="0" applyNumberFormat="1" applyFont="1" applyFill="1" applyBorder="1" applyAlignment="1">
      <alignment vertical="center"/>
    </xf>
    <xf numFmtId="170" fontId="5" fillId="0" borderId="0" xfId="16" applyNumberFormat="1" applyFont="1" applyFill="1" applyBorder="1" applyAlignment="1" applyProtection="1">
      <alignment vertical="center"/>
    </xf>
    <xf numFmtId="0" fontId="74" fillId="0" borderId="0" xfId="0" applyFont="1" applyBorder="1"/>
    <xf numFmtId="9" fontId="74" fillId="0" borderId="0" xfId="16" applyFont="1" applyFill="1" applyBorder="1" applyAlignment="1">
      <alignment horizontal="center" vertical="center" wrapText="1"/>
    </xf>
    <xf numFmtId="9" fontId="74" fillId="0" borderId="0" xfId="16" applyFont="1" applyFill="1" applyBorder="1" applyAlignment="1">
      <alignment vertical="center"/>
    </xf>
    <xf numFmtId="49" fontId="39" fillId="0" borderId="37" xfId="0" applyNumberFormat="1" applyFont="1" applyBorder="1" applyAlignment="1" applyProtection="1">
      <alignment vertical="center"/>
    </xf>
    <xf numFmtId="44" fontId="16" fillId="3" borderId="7" xfId="0" applyNumberFormat="1" applyFont="1" applyFill="1" applyBorder="1" applyAlignment="1" applyProtection="1">
      <alignment horizontal="right" vertical="center"/>
      <protection locked="0"/>
    </xf>
    <xf numFmtId="44" fontId="16" fillId="3" borderId="31" xfId="0" applyNumberFormat="1" applyFont="1" applyFill="1" applyBorder="1" applyAlignment="1" applyProtection="1">
      <alignment horizontal="right" vertical="center"/>
      <protection locked="0"/>
    </xf>
    <xf numFmtId="44" fontId="5" fillId="8" borderId="103" xfId="0" applyNumberFormat="1" applyFont="1" applyFill="1" applyBorder="1" applyAlignment="1" applyProtection="1">
      <alignment horizontal="right" vertical="center"/>
    </xf>
    <xf numFmtId="44" fontId="5" fillId="8" borderId="70" xfId="0" applyNumberFormat="1" applyFont="1" applyFill="1" applyBorder="1" applyAlignment="1" applyProtection="1">
      <alignment horizontal="right" vertical="center"/>
    </xf>
    <xf numFmtId="44" fontId="16" fillId="8" borderId="61" xfId="0" applyNumberFormat="1" applyFont="1" applyFill="1" applyBorder="1" applyAlignment="1" applyProtection="1">
      <alignment horizontal="right" vertical="center"/>
    </xf>
    <xf numFmtId="44" fontId="16" fillId="3" borderId="61" xfId="0" applyNumberFormat="1" applyFont="1" applyFill="1" applyBorder="1" applyAlignment="1" applyProtection="1">
      <alignment horizontal="right" vertical="center"/>
      <protection locked="0"/>
    </xf>
    <xf numFmtId="0" fontId="16" fillId="0" borderId="110" xfId="0" applyFont="1" applyFill="1" applyBorder="1" applyAlignment="1" applyProtection="1">
      <alignment horizontal="right" vertical="center"/>
    </xf>
    <xf numFmtId="0" fontId="16" fillId="0" borderId="111" xfId="0" applyFont="1" applyFill="1" applyBorder="1" applyAlignment="1" applyProtection="1">
      <alignment horizontal="right" vertical="center"/>
    </xf>
    <xf numFmtId="0" fontId="16" fillId="0" borderId="112" xfId="0" applyFont="1" applyFill="1" applyBorder="1" applyAlignment="1" applyProtection="1">
      <alignment horizontal="right" vertical="center"/>
    </xf>
    <xf numFmtId="0" fontId="16" fillId="0" borderId="113" xfId="0" applyFont="1" applyFill="1" applyBorder="1" applyAlignment="1" applyProtection="1">
      <alignment horizontal="right" vertical="center"/>
    </xf>
    <xf numFmtId="0" fontId="16" fillId="0" borderId="114" xfId="0" applyFont="1" applyFill="1" applyBorder="1" applyAlignment="1" applyProtection="1">
      <alignment horizontal="right" vertical="center"/>
    </xf>
    <xf numFmtId="0" fontId="16" fillId="0" borderId="115" xfId="0" applyFont="1" applyFill="1" applyBorder="1" applyAlignment="1" applyProtection="1">
      <alignment horizontal="right" vertical="center"/>
    </xf>
    <xf numFmtId="0" fontId="16" fillId="0" borderId="116" xfId="0" applyFont="1" applyFill="1" applyBorder="1" applyAlignment="1" applyProtection="1">
      <alignment horizontal="right" vertical="center"/>
    </xf>
    <xf numFmtId="0" fontId="16" fillId="0" borderId="117" xfId="0" applyFont="1" applyFill="1" applyBorder="1" applyAlignment="1" applyProtection="1">
      <alignment horizontal="right" vertical="center"/>
    </xf>
    <xf numFmtId="0" fontId="16" fillId="0" borderId="118" xfId="0" applyFont="1" applyFill="1" applyBorder="1" applyAlignment="1" applyProtection="1">
      <alignment horizontal="left" vertical="center"/>
    </xf>
    <xf numFmtId="0" fontId="16" fillId="0" borderId="119" xfId="0" applyFont="1" applyFill="1" applyBorder="1" applyAlignment="1" applyProtection="1">
      <alignment vertical="center"/>
    </xf>
    <xf numFmtId="0" fontId="16" fillId="0" borderId="120" xfId="0" applyFont="1" applyBorder="1" applyAlignment="1" applyProtection="1">
      <alignment vertical="center"/>
    </xf>
    <xf numFmtId="0" fontId="16" fillId="0" borderId="121" xfId="0" applyFont="1" applyFill="1" applyBorder="1" applyAlignment="1" applyProtection="1">
      <alignment horizontal="right" vertical="center"/>
    </xf>
    <xf numFmtId="0" fontId="16" fillId="0" borderId="122" xfId="0" applyFont="1" applyFill="1" applyBorder="1" applyAlignment="1" applyProtection="1">
      <alignment horizontal="right" vertical="center"/>
    </xf>
    <xf numFmtId="0" fontId="16" fillId="0" borderId="123" xfId="0" applyFont="1" applyFill="1" applyBorder="1" applyAlignment="1" applyProtection="1">
      <alignment horizontal="right" vertical="center"/>
    </xf>
    <xf numFmtId="0" fontId="16" fillId="0" borderId="16" xfId="0" applyFont="1" applyFill="1" applyBorder="1" applyAlignment="1" applyProtection="1">
      <alignment horizontal="right" vertical="center"/>
    </xf>
    <xf numFmtId="0" fontId="16" fillId="0" borderId="17" xfId="0" applyFont="1" applyFill="1" applyBorder="1" applyAlignment="1" applyProtection="1">
      <alignment horizontal="right" vertical="center"/>
    </xf>
    <xf numFmtId="0" fontId="16" fillId="0" borderId="18" xfId="0" applyFont="1" applyFill="1" applyBorder="1" applyAlignment="1" applyProtection="1">
      <alignment horizontal="right" vertical="center"/>
    </xf>
    <xf numFmtId="0" fontId="5" fillId="0" borderId="116" xfId="0" applyFont="1" applyFill="1" applyBorder="1" applyAlignment="1" applyProtection="1">
      <alignment horizontal="right" vertical="center"/>
    </xf>
    <xf numFmtId="0" fontId="5" fillId="0" borderId="117" xfId="0" applyFont="1" applyFill="1" applyBorder="1" applyAlignment="1" applyProtection="1">
      <alignment horizontal="right" vertical="center"/>
    </xf>
    <xf numFmtId="0" fontId="5" fillId="0" borderId="98" xfId="0" applyFont="1" applyFill="1" applyBorder="1" applyAlignment="1" applyProtection="1">
      <alignment horizontal="right" vertical="center"/>
    </xf>
    <xf numFmtId="0" fontId="16" fillId="0" borderId="17" xfId="0" applyFont="1" applyBorder="1" applyAlignment="1" applyProtection="1">
      <alignment horizontal="right" vertical="center"/>
    </xf>
    <xf numFmtId="0" fontId="16" fillId="0" borderId="18" xfId="0" applyFont="1" applyBorder="1" applyAlignment="1" applyProtection="1">
      <alignment horizontal="right" vertical="center"/>
    </xf>
    <xf numFmtId="0" fontId="52" fillId="0" borderId="4" xfId="0" applyFont="1" applyFill="1" applyBorder="1" applyAlignment="1" applyProtection="1">
      <alignment horizontal="center" vertical="center"/>
    </xf>
    <xf numFmtId="0" fontId="8" fillId="2" borderId="124"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174" fontId="44" fillId="0" borderId="105" xfId="0" applyNumberFormat="1" applyFont="1" applyFill="1" applyBorder="1" applyAlignment="1" applyProtection="1">
      <alignment horizontal="center" vertical="center"/>
    </xf>
    <xf numFmtId="44" fontId="16" fillId="3" borderId="105" xfId="0" applyNumberFormat="1" applyFont="1" applyFill="1" applyBorder="1" applyAlignment="1" applyProtection="1">
      <alignment horizontal="right" vertical="center"/>
      <protection locked="0"/>
    </xf>
    <xf numFmtId="174" fontId="43" fillId="0" borderId="124" xfId="0" applyNumberFormat="1" applyFont="1" applyFill="1" applyBorder="1" applyAlignment="1" applyProtection="1">
      <alignment horizontal="center" vertical="center"/>
    </xf>
    <xf numFmtId="174" fontId="8" fillId="0" borderId="125" xfId="0" applyNumberFormat="1" applyFont="1" applyFill="1" applyBorder="1" applyAlignment="1" applyProtection="1">
      <alignment horizontal="right" vertical="center"/>
    </xf>
    <xf numFmtId="0" fontId="8" fillId="9" borderId="32" xfId="0" applyFont="1" applyFill="1" applyBorder="1" applyAlignment="1" applyProtection="1">
      <alignment horizontal="center" vertical="center" wrapText="1"/>
    </xf>
    <xf numFmtId="44" fontId="5" fillId="0" borderId="126" xfId="0" applyNumberFormat="1" applyFont="1" applyFill="1" applyBorder="1" applyAlignment="1" applyProtection="1">
      <alignment horizontal="right" vertical="center"/>
    </xf>
    <xf numFmtId="0" fontId="16" fillId="5" borderId="22" xfId="0" applyFont="1" applyFill="1" applyBorder="1" applyAlignment="1" applyProtection="1">
      <alignment horizontal="right" vertical="center"/>
    </xf>
    <xf numFmtId="0" fontId="16" fillId="0" borderId="2" xfId="0" applyFont="1" applyBorder="1" applyAlignment="1" applyProtection="1">
      <alignment horizontal="right" vertical="center"/>
    </xf>
    <xf numFmtId="0" fontId="16" fillId="5" borderId="60" xfId="0" applyFont="1" applyFill="1" applyBorder="1" applyAlignment="1" applyProtection="1">
      <alignment horizontal="right" vertical="center"/>
    </xf>
    <xf numFmtId="44" fontId="5" fillId="0" borderId="127" xfId="0" applyNumberFormat="1" applyFont="1" applyFill="1" applyBorder="1" applyAlignment="1" applyProtection="1">
      <alignment horizontal="right" vertical="center"/>
    </xf>
    <xf numFmtId="44" fontId="16" fillId="3" borderId="102" xfId="0" applyNumberFormat="1" applyFont="1" applyFill="1" applyBorder="1" applyAlignment="1" applyProtection="1">
      <alignment horizontal="right" vertical="center"/>
      <protection locked="0"/>
    </xf>
    <xf numFmtId="44" fontId="22" fillId="3" borderId="63" xfId="0" applyNumberFormat="1" applyFont="1" applyFill="1" applyBorder="1" applyAlignment="1" applyProtection="1">
      <alignment vertical="center"/>
      <protection locked="0"/>
    </xf>
    <xf numFmtId="44" fontId="5" fillId="0" borderId="63" xfId="0" applyNumberFormat="1" applyFont="1" applyBorder="1" applyAlignment="1" applyProtection="1">
      <alignment vertical="center"/>
    </xf>
    <xf numFmtId="44" fontId="5" fillId="0" borderId="64" xfId="0" applyNumberFormat="1" applyFont="1" applyBorder="1" applyAlignment="1" applyProtection="1">
      <alignment vertical="center"/>
    </xf>
    <xf numFmtId="44" fontId="8" fillId="0" borderId="84" xfId="0" applyNumberFormat="1" applyFont="1" applyBorder="1" applyAlignment="1" applyProtection="1">
      <alignment vertical="center"/>
    </xf>
    <xf numFmtId="44" fontId="8" fillId="0" borderId="87" xfId="0" applyNumberFormat="1" applyFont="1" applyBorder="1" applyAlignment="1" applyProtection="1">
      <alignment vertical="center"/>
    </xf>
    <xf numFmtId="44" fontId="22" fillId="0" borderId="124" xfId="0" applyNumberFormat="1" applyFont="1" applyFill="1" applyBorder="1" applyAlignment="1" applyProtection="1">
      <alignment vertical="center"/>
    </xf>
    <xf numFmtId="44" fontId="5" fillId="0" borderId="124" xfId="0" applyNumberFormat="1" applyFont="1" applyFill="1" applyBorder="1" applyAlignment="1" applyProtection="1">
      <alignment vertical="center"/>
    </xf>
    <xf numFmtId="44" fontId="5" fillId="0" borderId="6" xfId="0" applyNumberFormat="1" applyFont="1" applyFill="1" applyBorder="1" applyAlignment="1" applyProtection="1">
      <alignment vertical="center"/>
    </xf>
    <xf numFmtId="44" fontId="22" fillId="3" borderId="128" xfId="0" applyNumberFormat="1" applyFont="1" applyFill="1" applyBorder="1" applyAlignment="1" applyProtection="1">
      <alignment vertical="center"/>
      <protection locked="0"/>
    </xf>
    <xf numFmtId="44" fontId="5" fillId="0" borderId="58" xfId="0" applyNumberFormat="1" applyFont="1" applyBorder="1" applyAlignment="1" applyProtection="1">
      <alignment vertical="center"/>
    </xf>
    <xf numFmtId="44" fontId="8" fillId="0" borderId="54" xfId="0" applyNumberFormat="1" applyFont="1" applyBorder="1" applyAlignment="1" applyProtection="1">
      <alignment vertical="center"/>
    </xf>
    <xf numFmtId="44" fontId="8" fillId="0" borderId="72" xfId="0" applyNumberFormat="1" applyFont="1" applyBorder="1" applyAlignment="1" applyProtection="1">
      <alignment vertical="center"/>
    </xf>
    <xf numFmtId="44" fontId="5" fillId="0" borderId="105" xfId="0" applyNumberFormat="1" applyFont="1" applyFill="1" applyBorder="1" applyAlignment="1" applyProtection="1">
      <alignment vertical="center"/>
    </xf>
    <xf numFmtId="44" fontId="6" fillId="0" borderId="39" xfId="0" applyNumberFormat="1" applyFont="1" applyFill="1" applyBorder="1" applyAlignment="1" applyProtection="1">
      <alignment vertical="center"/>
    </xf>
    <xf numFmtId="44" fontId="16" fillId="3" borderId="54" xfId="0" applyNumberFormat="1" applyFont="1" applyFill="1" applyBorder="1" applyAlignment="1" applyProtection="1">
      <alignment horizontal="right" vertical="center"/>
      <protection locked="0"/>
    </xf>
    <xf numFmtId="44" fontId="16" fillId="3" borderId="32" xfId="0" applyNumberFormat="1" applyFont="1" applyFill="1" applyBorder="1" applyAlignment="1" applyProtection="1">
      <alignment horizontal="right" vertical="center"/>
      <protection locked="0"/>
    </xf>
    <xf numFmtId="0" fontId="14" fillId="0" borderId="0" xfId="0" applyFont="1" applyAlignment="1">
      <alignment vertical="center" wrapText="1"/>
    </xf>
    <xf numFmtId="0" fontId="50" fillId="0" borderId="0" xfId="0" applyFont="1" applyBorder="1" applyAlignment="1">
      <alignment horizontal="left" vertical="center"/>
    </xf>
    <xf numFmtId="171" fontId="5" fillId="0" borderId="20" xfId="16" applyNumberFormat="1" applyFont="1" applyFill="1" applyBorder="1" applyAlignment="1" applyProtection="1">
      <alignment vertical="center"/>
    </xf>
    <xf numFmtId="0" fontId="5" fillId="0" borderId="0" xfId="0" applyFont="1" applyBorder="1"/>
    <xf numFmtId="0" fontId="5" fillId="0" borderId="0" xfId="0" applyFont="1" applyBorder="1" applyAlignment="1">
      <alignment horizontal="center" wrapText="1"/>
    </xf>
    <xf numFmtId="0" fontId="0" fillId="0" borderId="5" xfId="0" applyBorder="1"/>
    <xf numFmtId="0" fontId="14" fillId="0" borderId="22" xfId="0" applyFont="1" applyBorder="1"/>
    <xf numFmtId="0" fontId="2" fillId="0" borderId="2" xfId="0" applyFont="1" applyBorder="1"/>
    <xf numFmtId="0" fontId="2" fillId="0" borderId="33" xfId="0" applyFont="1" applyBorder="1"/>
    <xf numFmtId="0" fontId="14" fillId="0" borderId="3" xfId="0" applyFont="1" applyBorder="1"/>
    <xf numFmtId="0" fontId="2" fillId="0" borderId="0" xfId="0" applyFont="1" applyBorder="1"/>
    <xf numFmtId="0" fontId="15" fillId="0" borderId="0" xfId="0" applyFont="1" applyBorder="1"/>
    <xf numFmtId="0" fontId="2" fillId="0" borderId="11" xfId="0" applyFont="1" applyFill="1" applyBorder="1"/>
    <xf numFmtId="0" fontId="2" fillId="0" borderId="11" xfId="0" applyFont="1" applyBorder="1"/>
    <xf numFmtId="0" fontId="8" fillId="0" borderId="0" xfId="0" applyFont="1" applyBorder="1" applyAlignment="1">
      <alignment horizontal="right"/>
    </xf>
    <xf numFmtId="180" fontId="8" fillId="0" borderId="144" xfId="0" applyNumberFormat="1" applyFont="1" applyBorder="1" applyAlignment="1">
      <alignment horizontal="left"/>
    </xf>
    <xf numFmtId="0" fontId="2" fillId="0" borderId="0" xfId="0" applyFont="1" applyBorder="1" applyAlignment="1">
      <alignment horizontal="right"/>
    </xf>
    <xf numFmtId="181" fontId="2" fillId="0" borderId="145" xfId="0" quotePrefix="1" applyNumberFormat="1" applyFont="1" applyBorder="1" applyAlignment="1">
      <alignment horizontal="center"/>
    </xf>
    <xf numFmtId="0" fontId="2" fillId="0" borderId="146" xfId="0" applyFont="1" applyBorder="1"/>
    <xf numFmtId="0" fontId="8" fillId="0" borderId="0" xfId="0" applyFont="1" applyBorder="1"/>
    <xf numFmtId="0" fontId="2" fillId="0" borderId="144" xfId="0" applyFont="1" applyBorder="1" applyAlignment="1">
      <alignment vertical="center"/>
    </xf>
    <xf numFmtId="0" fontId="2" fillId="0" borderId="117" xfId="0" applyFont="1" applyBorder="1"/>
    <xf numFmtId="0" fontId="2" fillId="0" borderId="147" xfId="0" applyFont="1" applyBorder="1"/>
    <xf numFmtId="0" fontId="8" fillId="0" borderId="117" xfId="0" applyFont="1" applyBorder="1"/>
    <xf numFmtId="0" fontId="2" fillId="0" borderId="148" xfId="0" applyFont="1" applyBorder="1"/>
    <xf numFmtId="0" fontId="14" fillId="0" borderId="0" xfId="0" applyFont="1"/>
    <xf numFmtId="49" fontId="2" fillId="0" borderId="0" xfId="0" applyNumberFormat="1" applyFont="1" applyBorder="1"/>
    <xf numFmtId="0" fontId="8" fillId="0" borderId="144" xfId="0" applyFont="1" applyFill="1" applyBorder="1"/>
    <xf numFmtId="0" fontId="2" fillId="0" borderId="144" xfId="0" applyFont="1" applyFill="1" applyBorder="1"/>
    <xf numFmtId="0" fontId="2" fillId="0" borderId="144" xfId="0" applyFont="1" applyBorder="1"/>
    <xf numFmtId="0" fontId="2" fillId="0" borderId="145" xfId="0" applyFont="1" applyBorder="1"/>
    <xf numFmtId="49" fontId="2" fillId="0" borderId="11" xfId="0" applyNumberFormat="1" applyFont="1" applyBorder="1" applyAlignment="1">
      <alignment horizontal="center"/>
    </xf>
    <xf numFmtId="49" fontId="2" fillId="0" borderId="0" xfId="0" applyNumberFormat="1" applyFont="1"/>
    <xf numFmtId="0" fontId="8" fillId="0" borderId="0" xfId="0" applyFont="1" applyBorder="1" applyAlignment="1">
      <alignment horizontal="center"/>
    </xf>
    <xf numFmtId="49" fontId="2" fillId="0" borderId="144" xfId="0" applyNumberFormat="1" applyFont="1" applyBorder="1" applyAlignment="1"/>
    <xf numFmtId="0" fontId="2" fillId="0" borderId="68" xfId="0" applyFont="1" applyBorder="1"/>
    <xf numFmtId="0" fontId="15" fillId="0" borderId="3" xfId="0" quotePrefix="1" applyFont="1" applyBorder="1" applyAlignment="1">
      <alignment horizontal="center"/>
    </xf>
    <xf numFmtId="0" fontId="8" fillId="0" borderId="73" xfId="0" applyFont="1" applyBorder="1" applyAlignment="1">
      <alignment horizontal="center"/>
    </xf>
    <xf numFmtId="0" fontId="2" fillId="0" borderId="0" xfId="0" applyFont="1" applyFill="1" applyBorder="1"/>
    <xf numFmtId="0" fontId="2" fillId="0" borderId="46" xfId="0" applyFont="1" applyBorder="1"/>
    <xf numFmtId="171" fontId="2" fillId="0" borderId="149" xfId="0" applyNumberFormat="1" applyFont="1" applyBorder="1"/>
    <xf numFmtId="0" fontId="2" fillId="0" borderId="20" xfId="0" applyFont="1" applyBorder="1"/>
    <xf numFmtId="44" fontId="2" fillId="0" borderId="73" xfId="0" applyNumberFormat="1" applyFont="1" applyBorder="1"/>
    <xf numFmtId="0" fontId="2" fillId="0" borderId="73" xfId="0" applyFont="1" applyBorder="1"/>
    <xf numFmtId="0" fontId="8" fillId="0" borderId="56" xfId="0" applyFont="1" applyBorder="1" applyAlignment="1">
      <alignment horizontal="center"/>
    </xf>
    <xf numFmtId="0" fontId="2" fillId="0" borderId="56" xfId="0" applyFont="1" applyBorder="1"/>
    <xf numFmtId="0" fontId="2" fillId="0" borderId="0" xfId="0" applyFont="1"/>
    <xf numFmtId="44" fontId="2" fillId="0" borderId="150" xfId="0" applyNumberFormat="1" applyFont="1" applyBorder="1"/>
    <xf numFmtId="171" fontId="2" fillId="0" borderId="73" xfId="0" applyNumberFormat="1" applyFont="1" applyBorder="1"/>
    <xf numFmtId="171" fontId="2" fillId="0" borderId="151" xfId="0" applyNumberFormat="1" applyFont="1" applyBorder="1"/>
    <xf numFmtId="171" fontId="2" fillId="0" borderId="152" xfId="0" applyNumberFormat="1" applyFont="1" applyBorder="1"/>
    <xf numFmtId="171" fontId="2" fillId="0" borderId="57" xfId="0" applyNumberFormat="1" applyFont="1" applyBorder="1"/>
    <xf numFmtId="171" fontId="2" fillId="0" borderId="153" xfId="0" applyNumberFormat="1" applyFont="1" applyBorder="1"/>
    <xf numFmtId="0" fontId="8" fillId="0" borderId="3" xfId="0" applyFont="1" applyBorder="1" applyAlignment="1">
      <alignment horizontal="right"/>
    </xf>
    <xf numFmtId="171" fontId="8" fillId="0" borderId="154" xfId="0" applyNumberFormat="1" applyFont="1" applyBorder="1"/>
    <xf numFmtId="171" fontId="8" fillId="0" borderId="31" xfId="0" applyNumberFormat="1" applyFont="1" applyBorder="1"/>
    <xf numFmtId="0" fontId="2" fillId="0" borderId="155" xfId="0" applyFont="1" applyBorder="1"/>
    <xf numFmtId="0" fontId="8" fillId="0" borderId="26" xfId="0" applyFont="1" applyBorder="1" applyAlignment="1">
      <alignment vertical="center" wrapText="1"/>
    </xf>
    <xf numFmtId="0" fontId="8" fillId="0" borderId="4" xfId="0" applyFont="1" applyBorder="1" applyAlignment="1">
      <alignment vertical="center" wrapText="1"/>
    </xf>
    <xf numFmtId="0" fontId="2" fillId="0" borderId="0" xfId="0" applyFont="1" applyBorder="1" applyAlignment="1"/>
    <xf numFmtId="0" fontId="2" fillId="0" borderId="0" xfId="0" applyFont="1" applyFill="1" applyBorder="1" applyAlignment="1">
      <alignment horizontal="left"/>
    </xf>
    <xf numFmtId="0" fontId="2" fillId="0" borderId="10" xfId="0" applyFont="1" applyFill="1" applyBorder="1" applyAlignment="1">
      <alignment horizontal="left"/>
    </xf>
    <xf numFmtId="0" fontId="2" fillId="0" borderId="4" xfId="0" applyFont="1" applyBorder="1"/>
    <xf numFmtId="0" fontId="8" fillId="0" borderId="0" xfId="0" applyFont="1" applyFill="1" applyBorder="1"/>
    <xf numFmtId="171" fontId="8" fillId="0" borderId="154" xfId="0" applyNumberFormat="1" applyFont="1" applyBorder="1" applyAlignment="1">
      <alignment vertical="center"/>
    </xf>
    <xf numFmtId="0" fontId="14" fillId="0" borderId="56" xfId="0" applyFont="1" applyBorder="1"/>
    <xf numFmtId="0" fontId="2" fillId="0" borderId="10" xfId="0" applyFont="1" applyBorder="1"/>
    <xf numFmtId="171" fontId="2" fillId="0" borderId="150" xfId="0" applyNumberFormat="1" applyFont="1" applyBorder="1"/>
    <xf numFmtId="0" fontId="2" fillId="0" borderId="10" xfId="0" applyFont="1" applyFill="1" applyBorder="1"/>
    <xf numFmtId="171" fontId="2" fillId="0" borderId="154" xfId="0" applyNumberFormat="1" applyFont="1" applyBorder="1"/>
    <xf numFmtId="171" fontId="2" fillId="0" borderId="0" xfId="0" applyNumberFormat="1" applyFont="1" applyBorder="1"/>
    <xf numFmtId="0" fontId="15" fillId="0" borderId="56" xfId="0" applyFont="1" applyBorder="1" applyAlignment="1">
      <alignment horizontal="center"/>
    </xf>
    <xf numFmtId="9" fontId="8" fillId="0" borderId="0" xfId="0" applyNumberFormat="1" applyFont="1" applyBorder="1" applyAlignment="1">
      <alignment horizontal="right"/>
    </xf>
    <xf numFmtId="0" fontId="14" fillId="0" borderId="0" xfId="0" applyFont="1" applyBorder="1" applyAlignment="1"/>
    <xf numFmtId="171" fontId="2" fillId="0" borderId="94" xfId="0" applyNumberFormat="1" applyFont="1" applyBorder="1" applyAlignment="1"/>
    <xf numFmtId="171" fontId="2" fillId="0" borderId="5" xfId="0" applyNumberFormat="1" applyFont="1" applyBorder="1"/>
    <xf numFmtId="171" fontId="2" fillId="0" borderId="156" xfId="0" applyNumberFormat="1" applyFont="1" applyBorder="1"/>
    <xf numFmtId="0" fontId="2" fillId="0" borderId="0" xfId="0" applyFont="1" applyFill="1" applyBorder="1" applyAlignment="1"/>
    <xf numFmtId="171" fontId="2" fillId="0" borderId="154" xfId="0" applyNumberFormat="1" applyFont="1" applyBorder="1" applyAlignment="1"/>
    <xf numFmtId="0" fontId="2" fillId="0" borderId="25" xfId="0" applyFont="1" applyFill="1" applyBorder="1"/>
    <xf numFmtId="0" fontId="2" fillId="0" borderId="26" xfId="0" applyFont="1" applyBorder="1"/>
    <xf numFmtId="0" fontId="2" fillId="0" borderId="25" xfId="0" applyFont="1" applyBorder="1"/>
    <xf numFmtId="0" fontId="8" fillId="0" borderId="4" xfId="0" applyFont="1" applyBorder="1"/>
    <xf numFmtId="171" fontId="8" fillId="0" borderId="149" xfId="0" applyNumberFormat="1" applyFont="1" applyBorder="1"/>
    <xf numFmtId="9" fontId="2" fillId="0" borderId="0" xfId="0" applyNumberFormat="1" applyFont="1" applyBorder="1" applyAlignment="1">
      <alignment horizontal="center"/>
    </xf>
    <xf numFmtId="171" fontId="2" fillId="0" borderId="0" xfId="0" applyNumberFormat="1" applyFont="1" applyBorder="1" applyAlignment="1">
      <alignment horizontal="left"/>
    </xf>
    <xf numFmtId="171" fontId="2" fillId="0" borderId="32" xfId="0" applyNumberFormat="1" applyFont="1" applyBorder="1"/>
    <xf numFmtId="0" fontId="2" fillId="0" borderId="20" xfId="0" applyFont="1" applyFill="1" applyBorder="1"/>
    <xf numFmtId="171" fontId="8" fillId="0" borderId="32" xfId="0" applyNumberFormat="1" applyFont="1" applyBorder="1"/>
    <xf numFmtId="0" fontId="14" fillId="0" borderId="157" xfId="0" applyFont="1" applyBorder="1"/>
    <xf numFmtId="0" fontId="86" fillId="0" borderId="8" xfId="0" applyFont="1" applyBorder="1"/>
    <xf numFmtId="0" fontId="2" fillId="0" borderId="8" xfId="0" applyFont="1" applyBorder="1"/>
    <xf numFmtId="0" fontId="2" fillId="0" borderId="37" xfId="0" applyFont="1" applyBorder="1"/>
    <xf numFmtId="0" fontId="87" fillId="0" borderId="22" xfId="0" applyFont="1" applyBorder="1"/>
    <xf numFmtId="0" fontId="87" fillId="0" borderId="2" xfId="0" applyFont="1" applyBorder="1"/>
    <xf numFmtId="0" fontId="8" fillId="0" borderId="2" xfId="0" applyFont="1" applyBorder="1"/>
    <xf numFmtId="0" fontId="2" fillId="0" borderId="22" xfId="0" applyFont="1" applyBorder="1"/>
    <xf numFmtId="0" fontId="2" fillId="0" borderId="3" xfId="0" applyFont="1" applyBorder="1"/>
    <xf numFmtId="0" fontId="8" fillId="0" borderId="0" xfId="0" applyFont="1" applyAlignment="1">
      <alignment horizontal="center"/>
    </xf>
    <xf numFmtId="183" fontId="2" fillId="0" borderId="144" xfId="0" applyNumberFormat="1" applyFont="1" applyBorder="1" applyAlignment="1">
      <alignment horizontal="center"/>
    </xf>
    <xf numFmtId="0" fontId="8" fillId="0" borderId="0" xfId="0" applyFont="1" applyAlignment="1"/>
    <xf numFmtId="180" fontId="2" fillId="0" borderId="145" xfId="0" applyNumberFormat="1" applyFont="1" applyFill="1" applyBorder="1" applyAlignment="1">
      <alignment horizontal="center"/>
    </xf>
    <xf numFmtId="0" fontId="8" fillId="0" borderId="3" xfId="0" applyFont="1" applyBorder="1"/>
    <xf numFmtId="0" fontId="2" fillId="0" borderId="0" xfId="0" applyFont="1" applyAlignment="1">
      <alignment horizontal="center"/>
    </xf>
    <xf numFmtId="0" fontId="2" fillId="0" borderId="144" xfId="0" applyFont="1" applyBorder="1" applyAlignment="1">
      <alignment horizontal="right"/>
    </xf>
    <xf numFmtId="0" fontId="2" fillId="0" borderId="0" xfId="0" applyFont="1" applyAlignment="1">
      <alignment horizontal="right"/>
    </xf>
    <xf numFmtId="0" fontId="8" fillId="0" borderId="38" xfId="0" applyFont="1" applyBorder="1"/>
    <xf numFmtId="0" fontId="8" fillId="0" borderId="53" xfId="0" applyFont="1" applyBorder="1"/>
    <xf numFmtId="0" fontId="2" fillId="0" borderId="53" xfId="0" applyFont="1" applyBorder="1"/>
    <xf numFmtId="0" fontId="2" fillId="0" borderId="26" xfId="0" applyFont="1" applyBorder="1" applyAlignment="1"/>
    <xf numFmtId="0" fontId="8" fillId="0" borderId="45" xfId="0" applyFont="1" applyBorder="1"/>
    <xf numFmtId="0" fontId="2" fillId="0" borderId="44" xfId="0" applyFont="1" applyBorder="1" applyAlignment="1">
      <alignment horizontal="center"/>
    </xf>
    <xf numFmtId="0" fontId="2" fillId="0" borderId="53" xfId="0" applyFont="1" applyBorder="1" applyAlignment="1">
      <alignment horizontal="center"/>
    </xf>
    <xf numFmtId="0" fontId="2" fillId="0" borderId="41" xfId="0" applyFont="1" applyBorder="1" applyAlignment="1">
      <alignment horizontal="center"/>
    </xf>
    <xf numFmtId="0" fontId="2" fillId="0" borderId="25" xfId="0" applyFont="1" applyBorder="1" applyAlignment="1">
      <alignment horizontal="center"/>
    </xf>
    <xf numFmtId="0" fontId="2" fillId="0" borderId="46" xfId="0" applyFont="1" applyBorder="1" applyAlignment="1">
      <alignment horizontal="center"/>
    </xf>
    <xf numFmtId="0" fontId="8" fillId="10" borderId="21" xfId="0" applyFont="1" applyFill="1" applyBorder="1" applyAlignment="1">
      <alignment horizontal="centerContinuous"/>
    </xf>
    <xf numFmtId="0" fontId="2" fillId="0" borderId="26" xfId="0" applyFont="1" applyBorder="1" applyAlignment="1">
      <alignment horizontal="centerContinuous"/>
    </xf>
    <xf numFmtId="0" fontId="2" fillId="0" borderId="25" xfId="0" applyFont="1" applyBorder="1" applyAlignment="1"/>
    <xf numFmtId="0" fontId="8" fillId="0" borderId="26" xfId="0" applyFont="1" applyBorder="1" applyAlignment="1"/>
    <xf numFmtId="0" fontId="8" fillId="0" borderId="25" xfId="0" applyFont="1" applyBorder="1" applyAlignment="1">
      <alignment horizontal="centerContinuous"/>
    </xf>
    <xf numFmtId="0" fontId="8" fillId="0" borderId="26" xfId="0" applyFont="1" applyBorder="1" applyAlignment="1">
      <alignment horizontal="centerContinuous"/>
    </xf>
    <xf numFmtId="0" fontId="2" fillId="0" borderId="25" xfId="0" applyFont="1" applyBorder="1" applyAlignment="1">
      <alignment horizontal="centerContinuous"/>
    </xf>
    <xf numFmtId="0" fontId="2" fillId="0" borderId="57" xfId="0" applyFont="1" applyBorder="1" applyAlignment="1">
      <alignment horizont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73" xfId="0" applyFont="1" applyBorder="1" applyAlignment="1">
      <alignment horizontal="center"/>
    </xf>
    <xf numFmtId="0" fontId="8" fillId="10" borderId="19" xfId="0" applyFont="1" applyFill="1" applyBorder="1" applyAlignment="1">
      <alignment horizontal="center"/>
    </xf>
    <xf numFmtId="0" fontId="2" fillId="0" borderId="52" xfId="0" applyFont="1" applyBorder="1" applyAlignment="1"/>
    <xf numFmtId="0" fontId="2" fillId="0" borderId="20" xfId="0" applyFont="1" applyBorder="1" applyAlignment="1">
      <alignment horizontal="centerContinuous"/>
    </xf>
    <xf numFmtId="0" fontId="2" fillId="0" borderId="52" xfId="0" applyFont="1" applyBorder="1" applyAlignment="1">
      <alignment horizontal="centerContinuous"/>
    </xf>
    <xf numFmtId="0" fontId="2" fillId="0" borderId="20" xfId="0" applyFont="1" applyBorder="1" applyAlignment="1">
      <alignment horizontal="center"/>
    </xf>
    <xf numFmtId="0" fontId="2" fillId="0" borderId="52" xfId="0" applyFont="1" applyBorder="1" applyAlignment="1">
      <alignment horizontal="center"/>
    </xf>
    <xf numFmtId="0" fontId="2" fillId="0" borderId="13" xfId="0" applyFont="1" applyBorder="1" applyAlignment="1">
      <alignment horizontal="center"/>
    </xf>
    <xf numFmtId="0" fontId="2" fillId="0" borderId="54" xfId="0" applyFont="1" applyBorder="1" applyAlignment="1">
      <alignment horizontal="center"/>
    </xf>
    <xf numFmtId="0" fontId="8" fillId="0" borderId="113" xfId="0" applyFont="1" applyBorder="1" applyAlignment="1">
      <alignment horizontal="center"/>
    </xf>
    <xf numFmtId="0" fontId="2" fillId="0" borderId="158" xfId="0" quotePrefix="1" applyFont="1" applyBorder="1"/>
    <xf numFmtId="0" fontId="2" fillId="0" borderId="114" xfId="0" applyFont="1" applyBorder="1"/>
    <xf numFmtId="0" fontId="2" fillId="0" borderId="158" xfId="0" applyFont="1" applyBorder="1"/>
    <xf numFmtId="0" fontId="2" fillId="0" borderId="115" xfId="0" applyFont="1" applyBorder="1"/>
    <xf numFmtId="184" fontId="2" fillId="0" borderId="158" xfId="0" applyNumberFormat="1" applyFont="1" applyBorder="1" applyAlignment="1">
      <alignment horizontal="center"/>
    </xf>
    <xf numFmtId="184" fontId="2" fillId="0" borderId="150" xfId="0" quotePrefix="1" applyNumberFormat="1" applyFont="1" applyBorder="1" applyAlignment="1">
      <alignment horizontal="center"/>
    </xf>
    <xf numFmtId="184" fontId="2" fillId="0" borderId="114" xfId="0" applyNumberFormat="1" applyFont="1" applyBorder="1" applyAlignment="1">
      <alignment horizontal="center"/>
    </xf>
    <xf numFmtId="184" fontId="2" fillId="0" borderId="150" xfId="0" applyNumberFormat="1" applyFont="1" applyBorder="1" applyAlignment="1">
      <alignment horizontal="center"/>
    </xf>
    <xf numFmtId="0" fontId="2" fillId="0" borderId="159" xfId="0" quotePrefix="1" applyFont="1" applyBorder="1" applyAlignment="1">
      <alignment horizontal="center"/>
    </xf>
    <xf numFmtId="0" fontId="8" fillId="0" borderId="19" xfId="0" applyFont="1" applyBorder="1" applyAlignment="1">
      <alignment horizontal="center"/>
    </xf>
    <xf numFmtId="0" fontId="2" fillId="0" borderId="52" xfId="0" quotePrefix="1" applyFont="1" applyBorder="1"/>
    <xf numFmtId="0" fontId="2" fillId="0" borderId="15" xfId="0" quotePrefix="1" applyFont="1" applyBorder="1" applyAlignment="1">
      <alignment horizontal="center"/>
    </xf>
    <xf numFmtId="0" fontId="2" fillId="0" borderId="52" xfId="0" applyFont="1" applyBorder="1"/>
    <xf numFmtId="0" fontId="2" fillId="0" borderId="15" xfId="0" applyFont="1" applyBorder="1"/>
    <xf numFmtId="184" fontId="2" fillId="0" borderId="52" xfId="0" applyNumberFormat="1" applyFont="1" applyBorder="1" applyAlignment="1">
      <alignment horizontal="center"/>
    </xf>
    <xf numFmtId="184" fontId="2" fillId="0" borderId="52" xfId="0" quotePrefix="1" applyNumberFormat="1" applyFont="1" applyBorder="1" applyAlignment="1">
      <alignment horizontal="center"/>
    </xf>
    <xf numFmtId="184" fontId="2" fillId="0" borderId="13" xfId="0" applyNumberFormat="1" applyFont="1" applyBorder="1" applyAlignment="1">
      <alignment horizontal="center"/>
    </xf>
    <xf numFmtId="0" fontId="2" fillId="0" borderId="54" xfId="0" quotePrefix="1" applyFont="1" applyBorder="1" applyAlignment="1">
      <alignment horizontal="center"/>
    </xf>
    <xf numFmtId="0" fontId="2" fillId="0" borderId="21" xfId="0" applyFont="1" applyBorder="1"/>
    <xf numFmtId="0" fontId="2" fillId="0" borderId="0" xfId="0" quotePrefix="1" applyFont="1" applyBorder="1"/>
    <xf numFmtId="0" fontId="8" fillId="0" borderId="160" xfId="0" applyFont="1" applyBorder="1" applyAlignment="1">
      <alignment horizontal="center"/>
    </xf>
    <xf numFmtId="184" fontId="8" fillId="0" borderId="161" xfId="0" applyNumberFormat="1" applyFont="1" applyBorder="1" applyAlignment="1">
      <alignment horizontal="center"/>
    </xf>
    <xf numFmtId="0" fontId="2" fillId="0" borderId="0" xfId="0" quotePrefix="1" applyFont="1" applyBorder="1" applyAlignment="1">
      <alignment horizontal="center"/>
    </xf>
    <xf numFmtId="0" fontId="8" fillId="0" borderId="162" xfId="0" applyFont="1" applyBorder="1"/>
    <xf numFmtId="0" fontId="2" fillId="0" borderId="155" xfId="0" quotePrefix="1" applyFont="1" applyBorder="1" applyAlignment="1">
      <alignment horizontal="center"/>
    </xf>
    <xf numFmtId="0" fontId="2" fillId="0" borderId="163" xfId="0" applyFont="1" applyBorder="1" applyAlignment="1">
      <alignment horizontal="center"/>
    </xf>
    <xf numFmtId="0" fontId="8" fillId="0" borderId="93" xfId="0" applyFont="1" applyBorder="1" applyAlignment="1">
      <alignment horizontal="center"/>
    </xf>
    <xf numFmtId="0" fontId="8" fillId="0" borderId="55" xfId="0" applyFont="1" applyBorder="1" applyAlignment="1">
      <alignment horizontal="center"/>
    </xf>
    <xf numFmtId="0" fontId="2" fillId="0" borderId="12" xfId="0" applyFont="1" applyBorder="1"/>
    <xf numFmtId="0" fontId="2" fillId="0" borderId="8" xfId="0" quotePrefix="1" applyFont="1" applyBorder="1"/>
    <xf numFmtId="0" fontId="2" fillId="0" borderId="8" xfId="0" applyFont="1" applyBorder="1" applyAlignment="1">
      <alignment horizontal="center"/>
    </xf>
    <xf numFmtId="0" fontId="2" fillId="0" borderId="8" xfId="0" quotePrefix="1" applyFont="1" applyBorder="1" applyAlignment="1">
      <alignment horizontal="center"/>
    </xf>
    <xf numFmtId="0" fontId="8" fillId="0" borderId="164" xfId="0" applyFont="1" applyBorder="1"/>
    <xf numFmtId="0" fontId="8" fillId="0" borderId="165" xfId="0" applyFont="1" applyBorder="1" applyAlignment="1">
      <alignment horizontal="center"/>
    </xf>
    <xf numFmtId="184" fontId="8" fillId="0" borderId="37" xfId="0" quotePrefix="1" applyNumberFormat="1" applyFont="1" applyBorder="1" applyAlignment="1">
      <alignment horizontal="center"/>
    </xf>
    <xf numFmtId="0" fontId="2" fillId="0" borderId="11" xfId="0" quotePrefix="1" applyFont="1" applyBorder="1" applyAlignment="1">
      <alignment horizontal="center"/>
    </xf>
    <xf numFmtId="0" fontId="2" fillId="0" borderId="55" xfId="0" quotePrefix="1" applyFont="1" applyBorder="1" applyAlignment="1">
      <alignment horizontal="center"/>
    </xf>
    <xf numFmtId="0" fontId="2" fillId="0" borderId="38" xfId="0" applyFont="1" applyBorder="1"/>
    <xf numFmtId="0" fontId="2" fillId="0" borderId="166" xfId="0" applyFont="1" applyBorder="1"/>
    <xf numFmtId="0" fontId="8" fillId="0" borderId="167" xfId="0" applyFont="1" applyBorder="1" applyAlignment="1">
      <alignment horizontal="center"/>
    </xf>
    <xf numFmtId="0" fontId="2" fillId="0" borderId="39" xfId="0" applyFont="1" applyBorder="1"/>
    <xf numFmtId="0" fontId="8" fillId="0" borderId="19" xfId="0" applyFont="1" applyBorder="1" applyAlignment="1">
      <alignment horizontal="centerContinuous"/>
    </xf>
    <xf numFmtId="0" fontId="2" fillId="0" borderId="20" xfId="0" applyFont="1" applyBorder="1" applyAlignment="1"/>
    <xf numFmtId="0" fontId="8" fillId="0" borderId="52" xfId="0" applyFont="1" applyBorder="1" applyAlignment="1">
      <alignment horizontal="centerContinuous"/>
    </xf>
    <xf numFmtId="0" fontId="8" fillId="0" borderId="166" xfId="0" applyFont="1" applyBorder="1"/>
    <xf numFmtId="0" fontId="8" fillId="0" borderId="40" xfId="0" applyFont="1" applyBorder="1"/>
    <xf numFmtId="0" fontId="8" fillId="0" borderId="168" xfId="0" applyFont="1" applyBorder="1" applyAlignment="1">
      <alignment horizontal="center"/>
    </xf>
    <xf numFmtId="0" fontId="8" fillId="0" borderId="4" xfId="0" applyFont="1" applyBorder="1" applyAlignment="1"/>
    <xf numFmtId="0" fontId="8" fillId="0" borderId="11" xfId="0" applyFont="1" applyBorder="1" applyAlignment="1">
      <alignment horizontal="center"/>
    </xf>
    <xf numFmtId="0" fontId="8" fillId="0" borderId="52" xfId="0" applyFont="1" applyBorder="1" applyAlignment="1">
      <alignment horizontal="center"/>
    </xf>
    <xf numFmtId="0" fontId="8" fillId="0" borderId="169" xfId="0" applyFont="1" applyBorder="1" applyAlignment="1">
      <alignment horizontal="center"/>
    </xf>
    <xf numFmtId="0" fontId="8" fillId="0" borderId="13" xfId="0" applyFont="1" applyBorder="1" applyAlignment="1">
      <alignment horizontal="center"/>
    </xf>
    <xf numFmtId="0" fontId="8" fillId="0" borderId="68" xfId="0" applyFont="1" applyBorder="1" applyAlignment="1">
      <alignment horizontal="center"/>
    </xf>
    <xf numFmtId="0" fontId="2" fillId="0" borderId="170" xfId="0" quotePrefix="1" applyFont="1" applyBorder="1" applyAlignment="1">
      <alignment horizontal="center"/>
    </xf>
    <xf numFmtId="0" fontId="2" fillId="0" borderId="171" xfId="0" quotePrefix="1" applyFont="1" applyBorder="1"/>
    <xf numFmtId="0" fontId="2" fillId="0" borderId="171" xfId="0" applyFont="1" applyBorder="1" applyAlignment="1">
      <alignment horizontal="center"/>
    </xf>
    <xf numFmtId="0" fontId="2" fillId="0" borderId="172" xfId="0" quotePrefix="1" applyFont="1" applyBorder="1" applyAlignment="1">
      <alignment horizontal="center"/>
    </xf>
    <xf numFmtId="0" fontId="2" fillId="0" borderId="173" xfId="0" applyFont="1" applyBorder="1"/>
    <xf numFmtId="0" fontId="2" fillId="0" borderId="172" xfId="0" applyFont="1" applyBorder="1"/>
    <xf numFmtId="0" fontId="2" fillId="0" borderId="171" xfId="0" quotePrefix="1" applyFont="1" applyBorder="1" applyAlignment="1">
      <alignment horizontal="center"/>
    </xf>
    <xf numFmtId="2" fontId="2" fillId="0" borderId="174" xfId="0" applyNumberFormat="1" applyFont="1" applyBorder="1" applyAlignment="1">
      <alignment horizontal="center"/>
    </xf>
    <xf numFmtId="0" fontId="2" fillId="0" borderId="144" xfId="0" applyFont="1" applyBorder="1" applyAlignment="1">
      <alignment horizontal="center"/>
    </xf>
    <xf numFmtId="184" fontId="2" fillId="0" borderId="149" xfId="0" quotePrefix="1" applyNumberFormat="1" applyFont="1" applyBorder="1" applyAlignment="1">
      <alignment horizontal="center"/>
    </xf>
    <xf numFmtId="0" fontId="2" fillId="0" borderId="19" xfId="0" quotePrefix="1" applyFont="1" applyBorder="1" applyAlignment="1">
      <alignment horizontal="center"/>
    </xf>
    <xf numFmtId="0" fontId="2" fillId="0" borderId="52" xfId="0" quotePrefix="1" applyFont="1" applyBorder="1" applyAlignment="1">
      <alignment horizontal="center"/>
    </xf>
    <xf numFmtId="0" fontId="2" fillId="0" borderId="15" xfId="0" applyFont="1" applyBorder="1" applyAlignment="1">
      <alignment horizontal="right"/>
    </xf>
    <xf numFmtId="0" fontId="2" fillId="0" borderId="52" xfId="0" quotePrefix="1" applyFont="1" applyBorder="1" applyAlignment="1"/>
    <xf numFmtId="2" fontId="2" fillId="0" borderId="175" xfId="0" applyNumberFormat="1" applyFont="1" applyBorder="1" applyAlignment="1">
      <alignment horizontal="center"/>
    </xf>
    <xf numFmtId="184" fontId="2" fillId="0" borderId="54" xfId="0" applyNumberFormat="1" applyFont="1" applyBorder="1" applyAlignment="1">
      <alignment horizontal="center"/>
    </xf>
    <xf numFmtId="0" fontId="2" fillId="10" borderId="27" xfId="0" applyFont="1" applyFill="1" applyBorder="1"/>
    <xf numFmtId="0" fontId="2" fillId="10" borderId="1" xfId="0" applyFont="1" applyFill="1" applyBorder="1"/>
    <xf numFmtId="0" fontId="8" fillId="10" borderId="1" xfId="0" applyFont="1" applyFill="1" applyBorder="1"/>
    <xf numFmtId="0" fontId="8" fillId="0" borderId="176" xfId="0" applyFont="1" applyBorder="1" applyAlignment="1">
      <alignment horizontal="center"/>
    </xf>
    <xf numFmtId="2" fontId="8" fillId="0" borderId="177" xfId="0" applyNumberFormat="1" applyFont="1" applyBorder="1" applyAlignment="1">
      <alignment horizontal="center"/>
    </xf>
    <xf numFmtId="0" fontId="8" fillId="0" borderId="178" xfId="0" applyFont="1" applyBorder="1" applyAlignment="1">
      <alignment horizontal="center"/>
    </xf>
    <xf numFmtId="184" fontId="8" fillId="0" borderId="75" xfId="0" applyNumberFormat="1" applyFont="1" applyBorder="1" applyAlignment="1">
      <alignment horizontal="center"/>
    </xf>
    <xf numFmtId="0" fontId="2" fillId="0" borderId="41" xfId="0" applyFont="1" applyBorder="1"/>
    <xf numFmtId="0" fontId="8" fillId="0" borderId="53" xfId="0" applyFont="1" applyFill="1" applyBorder="1"/>
    <xf numFmtId="0" fontId="2" fillId="0" borderId="55" xfId="0" applyFont="1" applyBorder="1"/>
    <xf numFmtId="0" fontId="2" fillId="0" borderId="15" xfId="0" applyFont="1" applyBorder="1" applyAlignment="1">
      <alignment horizontal="centerContinuous"/>
    </xf>
    <xf numFmtId="0" fontId="2" fillId="0" borderId="55" xfId="0" applyFont="1" applyBorder="1" applyAlignment="1"/>
    <xf numFmtId="0" fontId="8" fillId="0" borderId="52" xfId="0" applyFont="1" applyFill="1" applyBorder="1" applyAlignment="1"/>
    <xf numFmtId="0" fontId="2" fillId="0" borderId="15" xfId="0" applyFont="1" applyFill="1" applyBorder="1"/>
    <xf numFmtId="0" fontId="8" fillId="0" borderId="20" xfId="0" applyFont="1" applyBorder="1" applyAlignment="1">
      <alignment horizontal="centerContinuous"/>
    </xf>
    <xf numFmtId="0" fontId="8" fillId="0" borderId="52" xfId="0" applyFont="1" applyBorder="1"/>
    <xf numFmtId="0" fontId="8" fillId="0" borderId="20" xfId="0" applyFont="1" applyBorder="1"/>
    <xf numFmtId="0" fontId="8" fillId="0" borderId="20" xfId="0" applyFont="1" applyBorder="1" applyAlignment="1">
      <alignment horizontal="center"/>
    </xf>
    <xf numFmtId="0" fontId="2" fillId="0" borderId="68" xfId="0" applyFont="1" applyBorder="1" applyAlignment="1"/>
    <xf numFmtId="1" fontId="2" fillId="0" borderId="113" xfId="0" applyNumberFormat="1" applyFont="1" applyFill="1" applyBorder="1" applyAlignment="1">
      <alignment horizontal="center"/>
    </xf>
    <xf numFmtId="0" fontId="2" fillId="10" borderId="158" xfId="0" applyFont="1" applyFill="1" applyBorder="1" applyAlignment="1">
      <alignment horizontal="centerContinuous"/>
    </xf>
    <xf numFmtId="0" fontId="2" fillId="10" borderId="115" xfId="0" applyFont="1" applyFill="1" applyBorder="1" applyAlignment="1">
      <alignment horizontal="centerContinuous"/>
    </xf>
    <xf numFmtId="171" fontId="2" fillId="0" borderId="158" xfId="0" applyNumberFormat="1" applyFont="1" applyBorder="1"/>
    <xf numFmtId="0" fontId="2" fillId="0" borderId="114" xfId="0" quotePrefix="1" applyFont="1" applyBorder="1"/>
    <xf numFmtId="4" fontId="2" fillId="0" borderId="158" xfId="0" applyNumberFormat="1" applyFont="1" applyBorder="1"/>
    <xf numFmtId="0" fontId="8" fillId="0" borderId="44" xfId="0" applyFont="1" applyBorder="1" applyAlignment="1">
      <alignment horizontal="center"/>
    </xf>
    <xf numFmtId="0" fontId="2" fillId="0" borderId="179" xfId="0" applyFont="1" applyBorder="1" applyAlignment="1">
      <alignment horizontal="center"/>
    </xf>
    <xf numFmtId="0" fontId="2" fillId="0" borderId="171" xfId="0" applyFont="1" applyFill="1" applyBorder="1" applyAlignment="1"/>
    <xf numFmtId="0" fontId="2" fillId="0" borderId="172" xfId="0" applyFont="1" applyFill="1" applyBorder="1" applyAlignment="1">
      <alignment horizontal="center"/>
    </xf>
    <xf numFmtId="171" fontId="2" fillId="0" borderId="144" xfId="0" applyNumberFormat="1" applyFont="1" applyBorder="1"/>
    <xf numFmtId="0" fontId="2" fillId="0" borderId="144" xfId="0" quotePrefix="1" applyFont="1" applyBorder="1"/>
    <xf numFmtId="4" fontId="2" fillId="0" borderId="171" xfId="0" applyNumberFormat="1" applyFont="1" applyBorder="1"/>
    <xf numFmtId="0" fontId="8" fillId="0" borderId="54" xfId="0" applyFont="1" applyBorder="1" applyAlignment="1">
      <alignment horizontal="center"/>
    </xf>
    <xf numFmtId="0" fontId="2" fillId="10" borderId="116" xfId="0" applyFont="1" applyFill="1" applyBorder="1"/>
    <xf numFmtId="184" fontId="2" fillId="0" borderId="180" xfId="0" applyNumberFormat="1" applyFont="1" applyBorder="1"/>
    <xf numFmtId="0" fontId="2" fillId="0" borderId="98" xfId="0" applyFont="1" applyBorder="1"/>
    <xf numFmtId="171" fontId="2" fillId="0" borderId="117" xfId="0" applyNumberFormat="1" applyFont="1" applyBorder="1"/>
    <xf numFmtId="0" fontId="2" fillId="0" borderId="117" xfId="0" quotePrefix="1" applyFont="1" applyBorder="1"/>
    <xf numFmtId="4" fontId="2" fillId="0" borderId="180" xfId="0" applyNumberFormat="1" applyFont="1" applyBorder="1"/>
    <xf numFmtId="184" fontId="8" fillId="0" borderId="26" xfId="0" applyNumberFormat="1" applyFont="1" applyBorder="1"/>
    <xf numFmtId="1" fontId="2" fillId="0" borderId="44" xfId="0" applyNumberFormat="1" applyFont="1" applyBorder="1"/>
    <xf numFmtId="184" fontId="2" fillId="0" borderId="26" xfId="0" applyNumberFormat="1" applyFont="1" applyBorder="1"/>
    <xf numFmtId="184" fontId="2" fillId="0" borderId="44" xfId="0" applyNumberFormat="1" applyFont="1" applyBorder="1"/>
    <xf numFmtId="4" fontId="2" fillId="0" borderId="26" xfId="0" applyNumberFormat="1" applyFont="1" applyBorder="1"/>
    <xf numFmtId="171" fontId="2" fillId="0" borderId="46" xfId="0" applyNumberFormat="1" applyFont="1" applyBorder="1" applyAlignment="1"/>
    <xf numFmtId="0" fontId="2" fillId="0" borderId="19" xfId="0" applyFont="1" applyFill="1" applyBorder="1"/>
    <xf numFmtId="184" fontId="2" fillId="0" borderId="52" xfId="0" applyNumberFormat="1" applyFont="1" applyBorder="1" applyAlignment="1">
      <alignment horizontal="right"/>
    </xf>
    <xf numFmtId="171" fontId="2" fillId="0" borderId="52" xfId="0" applyNumberFormat="1" applyFont="1" applyBorder="1"/>
    <xf numFmtId="0" fontId="2" fillId="0" borderId="20" xfId="0" quotePrefix="1" applyFont="1" applyBorder="1"/>
    <xf numFmtId="4" fontId="2" fillId="0" borderId="52" xfId="0" applyNumberFormat="1" applyFont="1" applyBorder="1"/>
    <xf numFmtId="1" fontId="2" fillId="0" borderId="13" xfId="0" applyNumberFormat="1" applyFont="1" applyBorder="1" applyAlignment="1">
      <alignment horizontal="center"/>
    </xf>
    <xf numFmtId="4" fontId="2" fillId="0" borderId="52" xfId="0" applyNumberFormat="1" applyFont="1" applyBorder="1" applyAlignment="1">
      <alignment horizontal="center"/>
    </xf>
    <xf numFmtId="4" fontId="2" fillId="0" borderId="54" xfId="0" applyNumberFormat="1" applyFont="1" applyBorder="1" applyAlignment="1">
      <alignment horizontal="center"/>
    </xf>
    <xf numFmtId="0" fontId="2" fillId="10" borderId="12" xfId="0" applyFont="1" applyFill="1" applyBorder="1"/>
    <xf numFmtId="0" fontId="2" fillId="10" borderId="8" xfId="0" applyFont="1" applyFill="1" applyBorder="1"/>
    <xf numFmtId="0" fontId="8" fillId="0" borderId="28" xfId="0" applyFont="1" applyBorder="1"/>
    <xf numFmtId="0" fontId="2" fillId="0" borderId="1" xfId="0" applyFont="1" applyBorder="1"/>
    <xf numFmtId="4" fontId="8" fillId="0" borderId="28" xfId="0" applyNumberFormat="1" applyFont="1" applyBorder="1"/>
    <xf numFmtId="0" fontId="2" fillId="0" borderId="77" xfId="0" applyFont="1" applyBorder="1"/>
    <xf numFmtId="0" fontId="2" fillId="10" borderId="28" xfId="0" applyFont="1" applyFill="1" applyBorder="1"/>
    <xf numFmtId="4" fontId="8" fillId="0" borderId="72" xfId="0" applyNumberFormat="1" applyFont="1" applyBorder="1" applyAlignment="1">
      <alignment horizontal="center"/>
    </xf>
    <xf numFmtId="0" fontId="8" fillId="0" borderId="21" xfId="0" applyFont="1" applyBorder="1" applyAlignment="1">
      <alignment horizontal="center"/>
    </xf>
    <xf numFmtId="0" fontId="8" fillId="0" borderId="26" xfId="0" applyFont="1" applyBorder="1"/>
    <xf numFmtId="0" fontId="2" fillId="0" borderId="45" xfId="0" applyFont="1" applyBorder="1"/>
    <xf numFmtId="0" fontId="8" fillId="0" borderId="26" xfId="0" applyFont="1" applyBorder="1" applyAlignment="1">
      <alignment horizontal="center"/>
    </xf>
    <xf numFmtId="0" fontId="8" fillId="0" borderId="4" xfId="0" applyFont="1" applyBorder="1" applyAlignment="1">
      <alignment horizontal="centerContinuous"/>
    </xf>
    <xf numFmtId="0" fontId="8" fillId="0" borderId="46" xfId="0" applyFont="1" applyBorder="1" applyAlignment="1">
      <alignment horizontal="center"/>
    </xf>
    <xf numFmtId="0" fontId="8" fillId="0" borderId="52" xfId="0" applyFont="1" applyBorder="1" applyAlignment="1"/>
    <xf numFmtId="0" fontId="2" fillId="0" borderId="43" xfId="0" applyFont="1" applyBorder="1"/>
    <xf numFmtId="1" fontId="2" fillId="0" borderId="26" xfId="0" applyNumberFormat="1" applyFont="1" applyBorder="1"/>
    <xf numFmtId="0" fontId="8" fillId="0" borderId="44" xfId="0" applyFont="1" applyBorder="1" applyAlignment="1"/>
    <xf numFmtId="0" fontId="2" fillId="0" borderId="44" xfId="0" applyFont="1" applyBorder="1"/>
    <xf numFmtId="4" fontId="2" fillId="0" borderId="46" xfId="0" applyNumberFormat="1" applyFont="1" applyBorder="1"/>
    <xf numFmtId="0" fontId="2" fillId="0" borderId="179" xfId="0" applyFont="1" applyBorder="1"/>
    <xf numFmtId="0" fontId="2" fillId="0" borderId="171" xfId="0" applyFont="1" applyBorder="1"/>
    <xf numFmtId="1" fontId="2" fillId="0" borderId="171" xfId="0" applyNumberFormat="1" applyFont="1" applyBorder="1"/>
    <xf numFmtId="0" fontId="2" fillId="0" borderId="151" xfId="0" applyFont="1" applyBorder="1" applyAlignment="1">
      <alignment horizontal="right"/>
    </xf>
    <xf numFmtId="9" fontId="2" fillId="0" borderId="151" xfId="0" applyNumberFormat="1" applyFont="1" applyBorder="1" applyAlignment="1">
      <alignment horizontal="center"/>
    </xf>
    <xf numFmtId="171" fontId="2" fillId="0" borderId="171" xfId="0" applyNumberFormat="1" applyFont="1" applyBorder="1"/>
    <xf numFmtId="4" fontId="2" fillId="0" borderId="149" xfId="0" applyNumberFormat="1" applyFont="1" applyBorder="1" applyAlignment="1"/>
    <xf numFmtId="0" fontId="2" fillId="0" borderId="19" xfId="0" applyFont="1" applyBorder="1"/>
    <xf numFmtId="1" fontId="2" fillId="0" borderId="52" xfId="0" applyNumberFormat="1" applyFont="1" applyBorder="1"/>
    <xf numFmtId="0" fontId="2" fillId="0" borderId="57" xfId="0" applyFont="1" applyBorder="1" applyAlignment="1">
      <alignment horizontal="right"/>
    </xf>
    <xf numFmtId="0" fontId="2" fillId="0" borderId="57" xfId="0" applyFont="1" applyBorder="1"/>
    <xf numFmtId="2" fontId="2" fillId="0" borderId="4" xfId="0" applyNumberFormat="1" applyFont="1" applyBorder="1"/>
    <xf numFmtId="4" fontId="2" fillId="0" borderId="73" xfId="0" applyNumberFormat="1" applyFont="1" applyBorder="1" applyAlignment="1"/>
    <xf numFmtId="184" fontId="2" fillId="10" borderId="8" xfId="0" applyNumberFormat="1" applyFont="1" applyFill="1" applyBorder="1"/>
    <xf numFmtId="0" fontId="2" fillId="10" borderId="8" xfId="0" applyFont="1" applyFill="1" applyBorder="1" applyAlignment="1">
      <alignment horizontal="center"/>
    </xf>
    <xf numFmtId="4" fontId="8" fillId="0" borderId="72" xfId="0" applyNumberFormat="1" applyFont="1" applyBorder="1" applyAlignment="1"/>
    <xf numFmtId="172" fontId="8" fillId="0" borderId="12" xfId="0" applyNumberFormat="1" applyFont="1" applyBorder="1"/>
    <xf numFmtId="172" fontId="87" fillId="0" borderId="8" xfId="0" applyNumberFormat="1" applyFont="1" applyBorder="1"/>
    <xf numFmtId="172" fontId="2" fillId="0" borderId="8" xfId="0" applyNumberFormat="1" applyFont="1" applyBorder="1"/>
    <xf numFmtId="172" fontId="8" fillId="0" borderId="78" xfId="0" applyNumberFormat="1" applyFont="1" applyBorder="1" applyAlignment="1">
      <alignment horizontal="centerContinuous"/>
    </xf>
    <xf numFmtId="172" fontId="8" fillId="0" borderId="79" xfId="0" applyNumberFormat="1" applyFont="1" applyBorder="1" applyAlignment="1">
      <alignment horizontal="centerContinuous"/>
    </xf>
    <xf numFmtId="172" fontId="2" fillId="0" borderId="79" xfId="0" applyNumberFormat="1" applyFont="1" applyBorder="1"/>
    <xf numFmtId="172" fontId="8" fillId="0" borderId="79" xfId="0" applyNumberFormat="1" applyFont="1" applyBorder="1"/>
    <xf numFmtId="172" fontId="2" fillId="0" borderId="181" xfId="0" applyNumberFormat="1" applyFont="1" applyBorder="1"/>
    <xf numFmtId="0" fontId="2" fillId="0" borderId="91" xfId="0" applyFont="1" applyBorder="1"/>
    <xf numFmtId="172" fontId="8" fillId="0" borderId="6" xfId="0" applyNumberFormat="1" applyFont="1" applyBorder="1" applyAlignment="1">
      <alignment horizontal="center"/>
    </xf>
    <xf numFmtId="172" fontId="2" fillId="0" borderId="19" xfId="0" applyNumberFormat="1" applyFont="1" applyBorder="1"/>
    <xf numFmtId="172" fontId="2" fillId="0" borderId="20" xfId="0" applyNumberFormat="1" applyFont="1" applyBorder="1"/>
    <xf numFmtId="172" fontId="2" fillId="0" borderId="52" xfId="0" applyNumberFormat="1" applyFont="1" applyBorder="1"/>
    <xf numFmtId="172" fontId="2" fillId="0" borderId="15" xfId="0" applyNumberFormat="1" applyFont="1" applyBorder="1"/>
    <xf numFmtId="172" fontId="2" fillId="0" borderId="182" xfId="0" applyNumberFormat="1" applyFont="1" applyBorder="1"/>
    <xf numFmtId="172" fontId="2" fillId="0" borderId="135" xfId="0" applyNumberFormat="1" applyFont="1" applyBorder="1"/>
    <xf numFmtId="172" fontId="2" fillId="0" borderId="81" xfId="0" applyNumberFormat="1" applyFont="1" applyBorder="1"/>
    <xf numFmtId="0" fontId="2" fillId="0" borderId="135" xfId="0" applyFont="1" applyBorder="1"/>
    <xf numFmtId="0" fontId="2" fillId="0" borderId="81" xfId="0" applyFont="1" applyBorder="1"/>
    <xf numFmtId="172" fontId="2" fillId="0" borderId="54" xfId="0" applyNumberFormat="1" applyFont="1" applyBorder="1"/>
    <xf numFmtId="172" fontId="2" fillId="0" borderId="12" xfId="0" quotePrefix="1" applyNumberFormat="1" applyFont="1" applyBorder="1"/>
    <xf numFmtId="172" fontId="2" fillId="0" borderId="8" xfId="0" quotePrefix="1" applyNumberFormat="1" applyFont="1" applyBorder="1"/>
    <xf numFmtId="172" fontId="2" fillId="0" borderId="139" xfId="0" applyNumberFormat="1" applyFont="1" applyBorder="1"/>
    <xf numFmtId="172" fontId="2" fillId="0" borderId="9" xfId="0" applyNumberFormat="1" applyFont="1" applyBorder="1"/>
    <xf numFmtId="172" fontId="2" fillId="0" borderId="28" xfId="0" applyNumberFormat="1" applyFont="1" applyBorder="1"/>
    <xf numFmtId="171" fontId="2" fillId="0" borderId="61" xfId="0" applyNumberFormat="1" applyFont="1" applyBorder="1" applyAlignment="1">
      <alignment horizontal="center"/>
    </xf>
    <xf numFmtId="0" fontId="8" fillId="0" borderId="19" xfId="0" applyFont="1" applyBorder="1"/>
    <xf numFmtId="0" fontId="8" fillId="0" borderId="5" xfId="0" applyFont="1" applyBorder="1" applyAlignment="1">
      <alignment horizontal="center"/>
    </xf>
    <xf numFmtId="0" fontId="2" fillId="0" borderId="0" xfId="0" applyFont="1" applyAlignment="1"/>
    <xf numFmtId="15" fontId="2" fillId="0" borderId="19" xfId="0" applyNumberFormat="1" applyFont="1" applyBorder="1" applyAlignment="1">
      <alignment horizontal="centerContinuous"/>
    </xf>
    <xf numFmtId="171" fontId="8" fillId="0" borderId="54" xfId="0" applyNumberFormat="1" applyFont="1" applyBorder="1" applyAlignment="1">
      <alignment horizontal="center"/>
    </xf>
    <xf numFmtId="0" fontId="8" fillId="0" borderId="38" xfId="0" applyFont="1" applyBorder="1" applyAlignment="1">
      <alignment horizontal="centerContinuous"/>
    </xf>
    <xf numFmtId="0" fontId="2" fillId="0" borderId="53" xfId="0" applyFont="1" applyBorder="1" applyAlignment="1">
      <alignment horizontal="centerContinuous"/>
    </xf>
    <xf numFmtId="0" fontId="89" fillId="0" borderId="25" xfId="0" applyFont="1" applyBorder="1" applyAlignment="1">
      <alignment horizontal="centerContinuous"/>
    </xf>
    <xf numFmtId="0" fontId="89" fillId="0" borderId="20" xfId="0" applyFont="1" applyBorder="1"/>
    <xf numFmtId="0" fontId="2" fillId="0" borderId="171" xfId="0" applyFont="1" applyBorder="1" applyAlignment="1">
      <alignment horizontal="centerContinuous"/>
    </xf>
    <xf numFmtId="0" fontId="2" fillId="0" borderId="144" xfId="0" applyFont="1" applyBorder="1" applyAlignment="1">
      <alignment horizontal="centerContinuous"/>
    </xf>
    <xf numFmtId="0" fontId="8" fillId="0" borderId="150" xfId="0" applyFont="1" applyBorder="1" applyAlignment="1">
      <alignment horizontal="center"/>
    </xf>
    <xf numFmtId="171" fontId="8" fillId="0" borderId="149" xfId="0" applyNumberFormat="1" applyFont="1" applyBorder="1" applyAlignment="1">
      <alignment horizontal="center"/>
    </xf>
    <xf numFmtId="0" fontId="2" fillId="0" borderId="19" xfId="0" applyFont="1" applyBorder="1" applyAlignment="1">
      <alignment horizontal="center"/>
    </xf>
    <xf numFmtId="0" fontId="87" fillId="0" borderId="52" xfId="0" applyFont="1" applyBorder="1" applyAlignment="1"/>
    <xf numFmtId="0" fontId="8" fillId="0" borderId="20" xfId="0" applyFont="1" applyBorder="1" applyAlignment="1"/>
    <xf numFmtId="171" fontId="2" fillId="0" borderId="54" xfId="0" applyNumberFormat="1" applyFont="1" applyBorder="1" applyAlignment="1">
      <alignment horizontal="center"/>
    </xf>
    <xf numFmtId="0" fontId="2" fillId="10" borderId="3" xfId="0" applyFont="1" applyFill="1" applyBorder="1"/>
    <xf numFmtId="0" fontId="2" fillId="10" borderId="0" xfId="0" applyFont="1" applyFill="1" applyBorder="1"/>
    <xf numFmtId="0" fontId="2" fillId="10" borderId="0" xfId="0" applyFont="1" applyFill="1"/>
    <xf numFmtId="0" fontId="8" fillId="0" borderId="40" xfId="0" applyFont="1" applyBorder="1" applyAlignment="1"/>
    <xf numFmtId="171" fontId="8" fillId="0" borderId="42" xfId="0" applyNumberFormat="1" applyFont="1" applyBorder="1" applyAlignment="1">
      <alignment horizontal="center"/>
    </xf>
    <xf numFmtId="0" fontId="8" fillId="10" borderId="8" xfId="0" applyFont="1" applyFill="1" applyBorder="1"/>
    <xf numFmtId="0" fontId="8" fillId="0" borderId="139" xfId="0" applyFont="1" applyBorder="1"/>
    <xf numFmtId="4" fontId="8" fillId="0" borderId="61" xfId="0" applyNumberFormat="1" applyFont="1" applyBorder="1" applyAlignment="1">
      <alignment horizontal="center"/>
    </xf>
    <xf numFmtId="0" fontId="90" fillId="0" borderId="0" xfId="0" applyFont="1" applyAlignment="1">
      <alignment horizontal="left" vertical="center" indent="1"/>
    </xf>
    <xf numFmtId="0" fontId="92" fillId="0" borderId="0" xfId="0" applyFont="1" applyAlignment="1">
      <alignment horizontal="left" vertical="center" indent="1"/>
    </xf>
    <xf numFmtId="0" fontId="93" fillId="0" borderId="0" xfId="0" applyFont="1" applyAlignment="1">
      <alignment horizontal="justify" vertical="center"/>
    </xf>
    <xf numFmtId="0" fontId="84" fillId="0" borderId="0" xfId="0" applyFont="1"/>
    <xf numFmtId="0" fontId="15" fillId="0" borderId="0" xfId="0" applyFont="1" applyAlignment="1">
      <alignment horizontal="center" vertical="top" wrapText="1"/>
    </xf>
    <xf numFmtId="0" fontId="73" fillId="0" borderId="0" xfId="0" applyFont="1" applyAlignment="1">
      <alignment vertical="center" wrapText="1"/>
    </xf>
    <xf numFmtId="0" fontId="14" fillId="0" borderId="0" xfId="0" applyFont="1" applyAlignment="1">
      <alignment horizontal="center" vertical="top" wrapText="1"/>
    </xf>
    <xf numFmtId="0" fontId="94" fillId="0" borderId="0" xfId="0" applyFont="1" applyAlignment="1">
      <alignment vertical="center" wrapText="1"/>
    </xf>
    <xf numFmtId="0" fontId="95" fillId="0" borderId="0" xfId="0" applyFont="1" applyAlignment="1">
      <alignment vertical="center" wrapText="1"/>
    </xf>
    <xf numFmtId="0" fontId="74" fillId="0" borderId="0" xfId="0" applyFont="1" applyAlignment="1">
      <alignment vertical="center" wrapText="1"/>
    </xf>
    <xf numFmtId="0" fontId="15" fillId="0" borderId="0" xfId="0" applyFont="1" applyAlignment="1">
      <alignment horizontal="center" vertical="center" wrapText="1"/>
    </xf>
    <xf numFmtId="0" fontId="2" fillId="0" borderId="37" xfId="0" applyFont="1" applyFill="1" applyBorder="1" applyAlignment="1">
      <alignment vertical="center"/>
    </xf>
    <xf numFmtId="180" fontId="39" fillId="0" borderId="5" xfId="0" applyNumberFormat="1" applyFont="1" applyBorder="1" applyAlignment="1" applyProtection="1">
      <alignment vertical="center"/>
    </xf>
    <xf numFmtId="182" fontId="39" fillId="0" borderId="5" xfId="0" applyNumberFormat="1" applyFont="1" applyBorder="1" applyAlignment="1">
      <alignment horizontal="left" vertical="center"/>
    </xf>
    <xf numFmtId="182" fontId="14" fillId="0" borderId="0" xfId="0" applyNumberFormat="1" applyFont="1" applyBorder="1" applyAlignment="1">
      <alignment horizontal="left" vertical="center"/>
    </xf>
    <xf numFmtId="182" fontId="14" fillId="0" borderId="73" xfId="0" applyNumberFormat="1" applyFont="1" applyBorder="1" applyAlignment="1">
      <alignment horizontal="left" vertical="center"/>
    </xf>
    <xf numFmtId="182" fontId="14" fillId="0" borderId="61" xfId="0" applyNumberFormat="1" applyFont="1" applyBorder="1" applyAlignment="1">
      <alignment horizontal="left" vertical="center"/>
    </xf>
    <xf numFmtId="182" fontId="39" fillId="0" borderId="178" xfId="0" applyNumberFormat="1" applyFont="1" applyBorder="1" applyAlignment="1">
      <alignment horizontal="left" vertical="center"/>
    </xf>
    <xf numFmtId="0" fontId="14" fillId="0" borderId="35" xfId="0" applyFont="1" applyBorder="1" applyAlignment="1">
      <alignment vertical="center"/>
    </xf>
    <xf numFmtId="0" fontId="48" fillId="0" borderId="34" xfId="0" applyFont="1" applyBorder="1" applyAlignment="1">
      <alignment horizontal="left" vertical="center"/>
    </xf>
    <xf numFmtId="180" fontId="39" fillId="0" borderId="5" xfId="0" applyNumberFormat="1" applyFont="1" applyBorder="1" applyAlignment="1" applyProtection="1">
      <alignment horizontal="left" vertical="center"/>
    </xf>
    <xf numFmtId="180" fontId="39" fillId="0" borderId="178" xfId="0" applyNumberFormat="1" applyFont="1" applyBorder="1" applyAlignment="1" applyProtection="1">
      <alignment horizontal="left" vertical="center"/>
    </xf>
    <xf numFmtId="0" fontId="18" fillId="0" borderId="10" xfId="0" applyFont="1" applyBorder="1" applyAlignment="1">
      <alignment horizontal="center" vertical="center"/>
    </xf>
    <xf numFmtId="0" fontId="16" fillId="0" borderId="20" xfId="0" applyFont="1" applyBorder="1" applyAlignment="1">
      <alignment vertical="center"/>
    </xf>
    <xf numFmtId="182" fontId="39" fillId="0" borderId="20" xfId="0" applyNumberFormat="1" applyFont="1" applyBorder="1" applyAlignment="1">
      <alignment horizontal="left" vertical="center"/>
    </xf>
    <xf numFmtId="0" fontId="48" fillId="0" borderId="22" xfId="0" applyFont="1" applyBorder="1" applyAlignment="1">
      <alignment vertical="center"/>
    </xf>
    <xf numFmtId="4" fontId="48" fillId="0" borderId="34" xfId="0" applyNumberFormat="1" applyFont="1" applyBorder="1" applyAlignment="1">
      <alignment horizontal="left" vertical="center"/>
    </xf>
    <xf numFmtId="0" fontId="96" fillId="0" borderId="22" xfId="0" applyFont="1" applyBorder="1" applyAlignment="1">
      <alignment horizontal="left" vertical="center"/>
    </xf>
    <xf numFmtId="0" fontId="18" fillId="3" borderId="40" xfId="0" applyFont="1" applyFill="1" applyBorder="1" applyAlignment="1" applyProtection="1">
      <alignment vertical="center"/>
      <protection locked="0"/>
    </xf>
    <xf numFmtId="0" fontId="14" fillId="3" borderId="53" xfId="0" applyFont="1" applyFill="1" applyBorder="1" applyAlignment="1" applyProtection="1">
      <alignment vertical="center"/>
      <protection locked="0"/>
    </xf>
    <xf numFmtId="0" fontId="14" fillId="3" borderId="55" xfId="0" applyFont="1" applyFill="1" applyBorder="1" applyAlignment="1" applyProtection="1">
      <alignment vertical="center"/>
      <protection locked="0"/>
    </xf>
    <xf numFmtId="0" fontId="18" fillId="3" borderId="28" xfId="0" applyFont="1" applyFill="1" applyBorder="1" applyAlignment="1" applyProtection="1">
      <alignment vertical="center"/>
      <protection locked="0"/>
    </xf>
    <xf numFmtId="0" fontId="14" fillId="3" borderId="1" xfId="0" applyFont="1" applyFill="1" applyBorder="1" applyAlignment="1" applyProtection="1">
      <alignment vertical="center"/>
      <protection locked="0"/>
    </xf>
    <xf numFmtId="0" fontId="14" fillId="3" borderId="75" xfId="0" applyFont="1" applyFill="1" applyBorder="1" applyAlignment="1" applyProtection="1">
      <alignment vertical="center"/>
      <protection locked="0"/>
    </xf>
    <xf numFmtId="0" fontId="18" fillId="3" borderId="52" xfId="0" applyFont="1" applyFill="1" applyBorder="1" applyAlignment="1" applyProtection="1">
      <alignment vertical="center"/>
      <protection locked="0"/>
    </xf>
    <xf numFmtId="0" fontId="14" fillId="3" borderId="20" xfId="0" applyFont="1" applyFill="1" applyBorder="1" applyAlignment="1" applyProtection="1">
      <alignment vertical="center"/>
      <protection locked="0"/>
    </xf>
    <xf numFmtId="0" fontId="14" fillId="3" borderId="15" xfId="0" applyFont="1" applyFill="1" applyBorder="1" applyAlignment="1" applyProtection="1">
      <alignment vertical="center"/>
      <protection locked="0"/>
    </xf>
    <xf numFmtId="0" fontId="18" fillId="3" borderId="40" xfId="0" applyFont="1" applyFill="1" applyBorder="1" applyAlignment="1" applyProtection="1">
      <alignment vertical="center" wrapText="1"/>
      <protection locked="0"/>
    </xf>
    <xf numFmtId="0" fontId="14" fillId="3" borderId="53" xfId="0" applyFont="1" applyFill="1" applyBorder="1" applyAlignment="1" applyProtection="1">
      <alignment vertical="center" wrapText="1"/>
      <protection locked="0"/>
    </xf>
    <xf numFmtId="0" fontId="14" fillId="3" borderId="41" xfId="0" applyFont="1" applyFill="1" applyBorder="1" applyAlignment="1" applyProtection="1">
      <alignment vertical="center" wrapText="1"/>
      <protection locked="0"/>
    </xf>
    <xf numFmtId="0" fontId="16" fillId="0" borderId="3" xfId="0" applyFont="1" applyFill="1" applyBorder="1" applyAlignment="1" applyProtection="1">
      <alignment horizontal="right" vertical="center" wrapText="1"/>
    </xf>
    <xf numFmtId="0" fontId="14" fillId="0" borderId="0" xfId="0" applyFont="1" applyBorder="1" applyAlignment="1" applyProtection="1">
      <alignment horizontal="right" vertical="center" wrapText="1"/>
    </xf>
    <xf numFmtId="0" fontId="14" fillId="0" borderId="10" xfId="0" applyFont="1" applyBorder="1" applyAlignment="1" applyProtection="1">
      <alignment horizontal="right" vertical="center" wrapText="1"/>
    </xf>
    <xf numFmtId="0" fontId="16" fillId="0" borderId="3" xfId="0" applyFont="1" applyFill="1" applyBorder="1" applyAlignment="1" applyProtection="1">
      <alignment horizontal="right" vertical="center"/>
    </xf>
    <xf numFmtId="0" fontId="14" fillId="0" borderId="0" xfId="0" applyFont="1" applyBorder="1" applyAlignment="1" applyProtection="1">
      <alignment horizontal="right" vertical="center"/>
    </xf>
    <xf numFmtId="0" fontId="14" fillId="0" borderId="10" xfId="0" applyFont="1" applyBorder="1" applyAlignment="1" applyProtection="1">
      <alignment horizontal="right" vertical="center"/>
    </xf>
    <xf numFmtId="0" fontId="70" fillId="0" borderId="134" xfId="0" applyFont="1" applyFill="1" applyBorder="1" applyAlignment="1" applyProtection="1">
      <alignment horizontal="center" vertical="center" wrapText="1"/>
    </xf>
    <xf numFmtId="0" fontId="71" fillId="0" borderId="130" xfId="0" applyFont="1" applyBorder="1" applyAlignment="1">
      <alignment horizontal="center" vertical="center" wrapText="1"/>
    </xf>
    <xf numFmtId="0" fontId="72" fillId="0" borderId="131" xfId="0" applyFont="1" applyBorder="1" applyAlignment="1">
      <alignment horizontal="center" vertical="center" wrapText="1"/>
    </xf>
    <xf numFmtId="0" fontId="40" fillId="0" borderId="4" xfId="0" applyFont="1" applyBorder="1" applyAlignment="1" applyProtection="1">
      <alignment horizontal="center" vertical="center" wrapText="1"/>
    </xf>
    <xf numFmtId="0" fontId="14" fillId="0" borderId="0" xfId="0" applyFont="1" applyBorder="1" applyAlignment="1">
      <alignment horizontal="center" vertical="center"/>
    </xf>
    <xf numFmtId="0" fontId="14" fillId="0" borderId="4" xfId="0" applyFont="1" applyBorder="1" applyAlignment="1">
      <alignment horizontal="center" vertical="center"/>
    </xf>
    <xf numFmtId="0" fontId="32" fillId="0" borderId="4" xfId="0" applyFont="1" applyFill="1" applyBorder="1" applyAlignment="1" applyProtection="1">
      <alignment horizontal="center" vertical="center"/>
    </xf>
    <xf numFmtId="0" fontId="10" fillId="0" borderId="40" xfId="0" applyFont="1" applyFill="1" applyBorder="1" applyAlignment="1">
      <alignment vertical="top" wrapText="1"/>
    </xf>
    <xf numFmtId="0" fontId="0" fillId="0" borderId="53" xfId="0" applyBorder="1" applyAlignment="1">
      <alignment vertical="top" wrapText="1"/>
    </xf>
    <xf numFmtId="0" fontId="5" fillId="0" borderId="134" xfId="0" applyFont="1" applyFill="1" applyBorder="1" applyAlignment="1" applyProtection="1">
      <alignment horizontal="left" vertical="center" wrapText="1"/>
    </xf>
    <xf numFmtId="0" fontId="5" fillId="0" borderId="130" xfId="0" applyFont="1" applyBorder="1" applyAlignment="1" applyProtection="1">
      <alignment horizontal="left" vertical="center"/>
    </xf>
    <xf numFmtId="0" fontId="5" fillId="0" borderId="131" xfId="0" applyFont="1" applyBorder="1" applyAlignment="1" applyProtection="1">
      <alignment horizontal="left" vertical="center"/>
    </xf>
    <xf numFmtId="171" fontId="18" fillId="0" borderId="132" xfId="0" applyNumberFormat="1" applyFont="1" applyFill="1" applyBorder="1" applyAlignment="1" applyProtection="1">
      <alignment horizontal="left" vertical="center" wrapText="1"/>
    </xf>
    <xf numFmtId="171" fontId="15" fillId="0" borderId="31" xfId="0" applyNumberFormat="1" applyFont="1" applyBorder="1" applyAlignment="1" applyProtection="1">
      <alignment horizontal="left" vertical="center" wrapText="1"/>
    </xf>
    <xf numFmtId="171" fontId="18" fillId="8" borderId="30" xfId="0" applyNumberFormat="1" applyFont="1" applyFill="1" applyBorder="1" applyAlignment="1" applyProtection="1">
      <alignment horizontal="left" vertical="center" wrapText="1"/>
    </xf>
    <xf numFmtId="171" fontId="14" fillId="8" borderId="29" xfId="0" applyNumberFormat="1" applyFont="1" applyFill="1" applyBorder="1" applyAlignment="1" applyProtection="1">
      <alignment horizontal="left" vertical="center"/>
    </xf>
    <xf numFmtId="171" fontId="14" fillId="8" borderId="133" xfId="0" applyNumberFormat="1" applyFont="1" applyFill="1" applyBorder="1" applyAlignment="1" applyProtection="1">
      <alignment horizontal="left" vertical="center"/>
    </xf>
    <xf numFmtId="0" fontId="45" fillId="0" borderId="85" xfId="0" applyFont="1" applyFill="1" applyBorder="1" applyAlignment="1" applyProtection="1">
      <alignment horizontal="left" vertical="center" wrapText="1"/>
    </xf>
    <xf numFmtId="0" fontId="63" fillId="0" borderId="124" xfId="0" applyFont="1" applyBorder="1" applyAlignment="1" applyProtection="1">
      <alignment horizontal="left" vertical="center"/>
    </xf>
    <xf numFmtId="0" fontId="63" fillId="0" borderId="124" xfId="0" applyFont="1" applyBorder="1" applyAlignment="1" applyProtection="1">
      <alignment vertical="center"/>
    </xf>
    <xf numFmtId="0" fontId="5" fillId="0" borderId="129" xfId="0" applyFont="1" applyFill="1" applyBorder="1" applyAlignment="1" applyProtection="1">
      <alignment horizontal="left" vertical="center" wrapText="1"/>
    </xf>
    <xf numFmtId="0" fontId="5" fillId="0" borderId="135" xfId="0" applyFont="1" applyBorder="1" applyAlignment="1" applyProtection="1">
      <alignment horizontal="left" vertical="center" wrapText="1"/>
    </xf>
    <xf numFmtId="0" fontId="14" fillId="0" borderId="135" xfId="0" applyFont="1" applyBorder="1" applyAlignment="1" applyProtection="1">
      <alignment horizontal="left" vertical="center" wrapText="1"/>
    </xf>
    <xf numFmtId="0" fontId="14" fillId="0" borderId="81" xfId="0" applyFont="1" applyBorder="1" applyAlignment="1" applyProtection="1">
      <alignment horizontal="left" vertical="center" wrapText="1"/>
    </xf>
    <xf numFmtId="0" fontId="5" fillId="0" borderId="51"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14" fillId="0" borderId="13" xfId="0" applyFont="1" applyBorder="1" applyAlignment="1" applyProtection="1">
      <alignment horizontal="left" vertical="center" wrapText="1"/>
    </xf>
    <xf numFmtId="171" fontId="18" fillId="0" borderId="136" xfId="0" applyNumberFormat="1" applyFont="1" applyFill="1" applyBorder="1" applyAlignment="1" applyProtection="1">
      <alignment horizontal="left" vertical="center" wrapText="1"/>
    </xf>
    <xf numFmtId="171" fontId="15" fillId="0" borderId="137" xfId="0" applyNumberFormat="1" applyFont="1" applyBorder="1" applyAlignment="1" applyProtection="1">
      <alignment vertical="center" wrapText="1"/>
    </xf>
    <xf numFmtId="0" fontId="14" fillId="0" borderId="137" xfId="0" applyFont="1" applyBorder="1" applyAlignment="1" applyProtection="1">
      <alignment vertical="center"/>
    </xf>
    <xf numFmtId="0" fontId="14" fillId="0" borderId="90" xfId="0" applyFont="1" applyBorder="1" applyAlignment="1" applyProtection="1">
      <alignment vertical="center"/>
    </xf>
    <xf numFmtId="171" fontId="14" fillId="8" borderId="29" xfId="0" applyNumberFormat="1" applyFont="1" applyFill="1" applyBorder="1" applyAlignment="1" applyProtection="1">
      <alignment horizontal="left" vertical="center" wrapText="1"/>
    </xf>
    <xf numFmtId="0" fontId="14" fillId="0" borderId="29" xfId="0" applyFont="1" applyBorder="1" applyAlignment="1" applyProtection="1">
      <alignment vertical="center"/>
    </xf>
    <xf numFmtId="0" fontId="14" fillId="0" borderId="133" xfId="0" applyFont="1" applyBorder="1" applyAlignment="1" applyProtection="1">
      <alignment vertical="center"/>
    </xf>
    <xf numFmtId="0" fontId="5" fillId="0" borderId="24" xfId="0" applyFont="1" applyFill="1" applyBorder="1" applyAlignment="1" applyProtection="1">
      <alignment horizontal="left" vertical="center" wrapText="1"/>
    </xf>
    <xf numFmtId="0" fontId="5" fillId="0" borderId="23" xfId="0" applyFont="1" applyBorder="1" applyAlignment="1" applyProtection="1">
      <alignment horizontal="left" vertical="center" wrapText="1"/>
    </xf>
    <xf numFmtId="0" fontId="5" fillId="0" borderId="138" xfId="0" applyFont="1" applyBorder="1" applyAlignment="1" applyProtection="1">
      <alignment horizontal="left" vertical="center" wrapText="1"/>
    </xf>
    <xf numFmtId="171" fontId="30" fillId="2" borderId="134" xfId="0" applyNumberFormat="1" applyFont="1" applyFill="1" applyBorder="1" applyAlignment="1" applyProtection="1">
      <alignment horizontal="center" vertical="center" wrapText="1"/>
    </xf>
    <xf numFmtId="171" fontId="14" fillId="0" borderId="130" xfId="0" applyNumberFormat="1" applyFont="1" applyBorder="1" applyAlignment="1" applyProtection="1">
      <alignment horizontal="center" vertical="center" wrapText="1"/>
    </xf>
    <xf numFmtId="0" fontId="14" fillId="0" borderId="131" xfId="0" applyFont="1" applyBorder="1" applyAlignment="1" applyProtection="1">
      <alignment horizontal="center" vertical="center" wrapText="1"/>
    </xf>
    <xf numFmtId="0" fontId="57" fillId="2" borderId="136" xfId="0" applyFont="1" applyFill="1" applyBorder="1" applyAlignment="1" applyProtection="1">
      <alignment horizontal="center" vertical="center" wrapText="1"/>
    </xf>
    <xf numFmtId="0" fontId="62" fillId="0" borderId="137" xfId="0" applyFont="1" applyBorder="1" applyAlignment="1">
      <alignment horizontal="center" vertical="center" wrapText="1"/>
    </xf>
    <xf numFmtId="0" fontId="62" fillId="0" borderId="183" xfId="0" applyFont="1" applyBorder="1" applyAlignment="1">
      <alignment horizontal="center" vertical="center" wrapText="1"/>
    </xf>
    <xf numFmtId="0" fontId="29" fillId="5" borderId="2"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33" xfId="0" applyFont="1" applyBorder="1" applyAlignment="1">
      <alignment vertical="center"/>
    </xf>
    <xf numFmtId="0" fontId="14" fillId="3" borderId="52" xfId="0" applyFont="1" applyFill="1" applyBorder="1" applyAlignment="1" applyProtection="1">
      <alignment vertical="center"/>
      <protection locked="0"/>
    </xf>
    <xf numFmtId="0" fontId="29"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11" xfId="0" applyFont="1" applyFill="1" applyBorder="1" applyAlignment="1">
      <alignment vertical="center"/>
    </xf>
    <xf numFmtId="0" fontId="30" fillId="2" borderId="78"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46" fillId="3" borderId="40" xfId="0" applyFont="1" applyFill="1" applyBorder="1" applyAlignment="1" applyProtection="1">
      <alignment horizontal="right" vertical="center"/>
      <protection locked="0"/>
    </xf>
    <xf numFmtId="0" fontId="17" fillId="0" borderId="41" xfId="0" applyFont="1" applyBorder="1" applyAlignment="1" applyProtection="1">
      <alignment vertical="center"/>
      <protection locked="0"/>
    </xf>
    <xf numFmtId="0" fontId="5" fillId="0" borderId="130" xfId="0" applyFont="1" applyBorder="1" applyAlignment="1" applyProtection="1">
      <alignment horizontal="left" vertical="center" wrapText="1"/>
    </xf>
    <xf numFmtId="0" fontId="5" fillId="0" borderId="131" xfId="0" applyFont="1" applyBorder="1" applyAlignment="1" applyProtection="1">
      <alignment horizontal="left" vertical="center" wrapText="1"/>
    </xf>
    <xf numFmtId="0" fontId="16" fillId="3" borderId="8" xfId="0" applyFont="1" applyFill="1" applyBorder="1" applyAlignment="1" applyProtection="1">
      <alignment horizontal="left" vertical="center" wrapText="1"/>
      <protection locked="0"/>
    </xf>
    <xf numFmtId="177" fontId="39" fillId="0" borderId="0" xfId="0" applyNumberFormat="1" applyFont="1" applyFill="1" applyBorder="1" applyAlignment="1">
      <alignment horizontal="left" vertical="center" wrapText="1"/>
    </xf>
    <xf numFmtId="0" fontId="0" fillId="0" borderId="0" xfId="0" applyAlignment="1">
      <alignment vertical="center" wrapText="1"/>
    </xf>
    <xf numFmtId="0" fontId="6" fillId="0" borderId="2" xfId="0" applyFont="1" applyFill="1" applyBorder="1" applyAlignment="1" applyProtection="1">
      <alignment horizontal="right" vertical="center"/>
    </xf>
    <xf numFmtId="0" fontId="0" fillId="0" borderId="2" xfId="0" applyBorder="1" applyAlignment="1">
      <alignment horizontal="right"/>
    </xf>
    <xf numFmtId="0" fontId="5" fillId="0"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14" fillId="0" borderId="3" xfId="0" applyFont="1" applyBorder="1" applyAlignment="1" applyProtection="1">
      <alignment horizontal="left" vertical="center"/>
    </xf>
    <xf numFmtId="0" fontId="14" fillId="0" borderId="0" xfId="0" applyFont="1" applyBorder="1" applyAlignment="1" applyProtection="1">
      <alignment horizontal="left" vertical="center"/>
    </xf>
    <xf numFmtId="9" fontId="5" fillId="0" borderId="3" xfId="0" applyNumberFormat="1" applyFont="1" applyFill="1" applyBorder="1" applyAlignment="1" applyProtection="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9" fontId="6" fillId="0" borderId="3" xfId="0" applyNumberFormat="1"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3" xfId="0" applyFont="1" applyBorder="1" applyAlignment="1" applyProtection="1">
      <alignment vertical="center"/>
    </xf>
    <xf numFmtId="0" fontId="14" fillId="0" borderId="0" xfId="0" applyFont="1" applyBorder="1" applyAlignment="1" applyProtection="1">
      <alignment vertical="center"/>
    </xf>
    <xf numFmtId="167" fontId="32" fillId="0" borderId="8" xfId="0" applyNumberFormat="1" applyFont="1" applyFill="1" applyBorder="1" applyAlignment="1" applyProtection="1">
      <alignment horizontal="right" vertical="center"/>
    </xf>
    <xf numFmtId="0" fontId="32" fillId="0" borderId="8" xfId="0" applyFont="1" applyBorder="1" applyAlignment="1" applyProtection="1">
      <alignment horizontal="right" vertical="center"/>
    </xf>
    <xf numFmtId="0" fontId="41" fillId="0" borderId="8" xfId="0" applyFont="1" applyBorder="1" applyAlignment="1" applyProtection="1">
      <alignment vertical="center"/>
    </xf>
    <xf numFmtId="0" fontId="14" fillId="0" borderId="8" xfId="0" applyFont="1" applyBorder="1" applyAlignment="1">
      <alignment vertical="center"/>
    </xf>
    <xf numFmtId="0" fontId="39" fillId="0" borderId="8" xfId="0" applyFont="1" applyBorder="1" applyAlignment="1" applyProtection="1">
      <alignment horizontal="left" vertical="center"/>
    </xf>
    <xf numFmtId="0" fontId="50" fillId="0" borderId="8" xfId="0" applyFont="1" applyBorder="1" applyAlignment="1">
      <alignment vertical="center"/>
    </xf>
    <xf numFmtId="0" fontId="50" fillId="0" borderId="37" xfId="0" applyFont="1" applyBorder="1" applyAlignment="1">
      <alignment vertical="center"/>
    </xf>
    <xf numFmtId="0" fontId="18" fillId="0" borderId="3" xfId="0" applyFont="1" applyFill="1" applyBorder="1" applyAlignment="1" applyProtection="1">
      <alignment horizontal="right" vertical="center"/>
    </xf>
    <xf numFmtId="0" fontId="16" fillId="0" borderId="0" xfId="0" applyFont="1" applyBorder="1" applyAlignment="1" applyProtection="1">
      <alignment horizontal="right" vertical="center"/>
    </xf>
    <xf numFmtId="0" fontId="18" fillId="0" borderId="0" xfId="0" applyFont="1" applyFill="1" applyBorder="1" applyAlignment="1" applyProtection="1">
      <alignment horizontal="right" vertical="center"/>
    </xf>
    <xf numFmtId="0" fontId="16" fillId="0" borderId="0" xfId="0" applyFont="1" applyBorder="1" applyAlignment="1" applyProtection="1">
      <alignment vertical="center"/>
    </xf>
    <xf numFmtId="0" fontId="18" fillId="0" borderId="12" xfId="0" applyFont="1" applyFill="1" applyBorder="1" applyAlignment="1" applyProtection="1">
      <alignment horizontal="left" vertical="center" wrapText="1"/>
    </xf>
    <xf numFmtId="0" fontId="16" fillId="0" borderId="8" xfId="0" applyFont="1" applyBorder="1" applyAlignment="1" applyProtection="1">
      <alignment horizontal="left" vertical="center" wrapText="1"/>
    </xf>
    <xf numFmtId="0" fontId="18" fillId="0" borderId="139" xfId="0" applyFont="1" applyFill="1" applyBorder="1" applyAlignment="1" applyProtection="1">
      <alignment horizontal="right" vertical="center"/>
    </xf>
    <xf numFmtId="0" fontId="16" fillId="0" borderId="8" xfId="0" applyFont="1" applyBorder="1" applyAlignment="1" applyProtection="1">
      <alignment vertical="center"/>
    </xf>
    <xf numFmtId="49" fontId="39" fillId="0" borderId="0" xfId="0" applyNumberFormat="1" applyFont="1" applyBorder="1" applyAlignment="1" applyProtection="1">
      <alignment vertical="center"/>
    </xf>
    <xf numFmtId="0" fontId="50" fillId="0" borderId="0" xfId="0" applyFont="1" applyBorder="1" applyAlignment="1">
      <alignment vertical="center"/>
    </xf>
    <xf numFmtId="0" fontId="39" fillId="0" borderId="0" xfId="0" applyFont="1" applyBorder="1" applyAlignment="1">
      <alignment horizontal="left" vertical="center"/>
    </xf>
    <xf numFmtId="176" fontId="51" fillId="0" borderId="0" xfId="13" applyNumberFormat="1" applyFont="1" applyFill="1" applyBorder="1" applyAlignment="1" applyProtection="1">
      <alignment vertical="center"/>
    </xf>
    <xf numFmtId="0" fontId="14" fillId="0" borderId="11" xfId="0" applyFont="1" applyBorder="1" applyAlignment="1">
      <alignment vertical="center"/>
    </xf>
    <xf numFmtId="15" fontId="39" fillId="0" borderId="0" xfId="0" applyNumberFormat="1" applyFont="1" applyBorder="1" applyAlignment="1" applyProtection="1">
      <alignment horizontal="left" vertical="center"/>
    </xf>
    <xf numFmtId="0" fontId="14" fillId="0" borderId="0" xfId="0" applyFont="1" applyBorder="1" applyAlignment="1">
      <alignment vertical="center"/>
    </xf>
    <xf numFmtId="0" fontId="18" fillId="0" borderId="0" xfId="0" applyFont="1" applyBorder="1" applyAlignment="1">
      <alignment vertical="center"/>
    </xf>
    <xf numFmtId="173" fontId="51" fillId="0" borderId="0" xfId="0" applyNumberFormat="1" applyFont="1" applyBorder="1" applyAlignment="1" applyProtection="1">
      <alignment horizontal="left" vertical="center"/>
    </xf>
    <xf numFmtId="0" fontId="39" fillId="0" borderId="0" xfId="0" applyFont="1" applyFill="1" applyBorder="1" applyAlignment="1" applyProtection="1">
      <alignment horizontal="left" vertical="center"/>
    </xf>
    <xf numFmtId="49" fontId="54" fillId="0" borderId="8" xfId="13" applyNumberFormat="1" applyFont="1" applyFill="1" applyBorder="1" applyAlignment="1" applyProtection="1">
      <alignment horizontal="left" vertical="center" wrapText="1"/>
    </xf>
    <xf numFmtId="0" fontId="14" fillId="0" borderId="8" xfId="0" applyFont="1" applyBorder="1" applyAlignment="1">
      <alignment horizontal="left" vertical="center" wrapText="1"/>
    </xf>
    <xf numFmtId="49" fontId="58" fillId="0" borderId="8" xfId="0" applyNumberFormat="1" applyFont="1" applyBorder="1" applyAlignment="1" applyProtection="1">
      <alignment horizontal="left" vertical="center" wrapText="1"/>
    </xf>
    <xf numFmtId="0" fontId="55" fillId="0" borderId="0" xfId="0" applyFont="1" applyBorder="1" applyAlignment="1" applyProtection="1">
      <alignment horizontal="left" vertical="center"/>
    </xf>
    <xf numFmtId="0" fontId="14" fillId="0" borderId="0" xfId="0" applyFont="1" applyAlignment="1">
      <alignment horizontal="left" vertical="center"/>
    </xf>
    <xf numFmtId="0" fontId="39" fillId="0" borderId="2" xfId="0" applyNumberFormat="1" applyFont="1" applyBorder="1" applyAlignment="1" applyProtection="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vertical="center"/>
    </xf>
    <xf numFmtId="1" fontId="39" fillId="0" borderId="0" xfId="0" applyNumberFormat="1" applyFont="1" applyBorder="1" applyAlignment="1" applyProtection="1">
      <alignment horizontal="left" vertical="center"/>
    </xf>
    <xf numFmtId="0" fontId="50" fillId="0" borderId="0" xfId="0" applyFont="1" applyBorder="1" applyAlignment="1">
      <alignment horizontal="left" vertical="center"/>
    </xf>
    <xf numFmtId="182" fontId="39" fillId="0" borderId="5" xfId="0" applyNumberFormat="1" applyFont="1" applyBorder="1" applyAlignment="1">
      <alignment horizontal="left" vertical="center"/>
    </xf>
    <xf numFmtId="182" fontId="14" fillId="0" borderId="5" xfId="0" applyNumberFormat="1" applyFont="1" applyBorder="1" applyAlignment="1">
      <alignment horizontal="left" vertical="center"/>
    </xf>
    <xf numFmtId="0" fontId="29" fillId="0" borderId="2" xfId="0" applyFont="1" applyBorder="1" applyAlignment="1" applyProtection="1">
      <alignment horizontal="center" vertical="center" wrapText="1"/>
    </xf>
    <xf numFmtId="0" fontId="68" fillId="0" borderId="2" xfId="0" applyFont="1" applyBorder="1" applyAlignment="1">
      <alignment horizontal="center" vertical="center" wrapText="1"/>
    </xf>
    <xf numFmtId="0" fontId="68" fillId="0" borderId="33" xfId="0" applyFont="1" applyBorder="1" applyAlignment="1">
      <alignment horizontal="center" vertical="center" wrapText="1"/>
    </xf>
    <xf numFmtId="0" fontId="78" fillId="0" borderId="2" xfId="0" applyFont="1" applyBorder="1" applyAlignment="1">
      <alignment horizontal="center" vertical="center"/>
    </xf>
    <xf numFmtId="0" fontId="80" fillId="0" borderId="2" xfId="0" applyFont="1" applyBorder="1" applyAlignment="1">
      <alignment vertical="center"/>
    </xf>
    <xf numFmtId="176" fontId="29" fillId="0" borderId="0" xfId="13" applyNumberFormat="1" applyFont="1" applyBorder="1" applyAlignment="1" applyProtection="1">
      <alignment horizontal="center" vertical="center"/>
    </xf>
    <xf numFmtId="0" fontId="68" fillId="0" borderId="0" xfId="0" applyFont="1" applyAlignment="1">
      <alignment vertical="center"/>
    </xf>
    <xf numFmtId="0" fontId="68" fillId="0" borderId="11" xfId="0" applyFont="1" applyBorder="1" applyAlignment="1">
      <alignment vertical="center"/>
    </xf>
    <xf numFmtId="49" fontId="39" fillId="0" borderId="0" xfId="0" quotePrefix="1" applyNumberFormat="1" applyFont="1" applyFill="1" applyBorder="1" applyAlignment="1" applyProtection="1">
      <alignment horizontal="left" vertical="center" wrapText="1"/>
    </xf>
    <xf numFmtId="49" fontId="50" fillId="0" borderId="0" xfId="0" applyNumberFormat="1" applyFont="1" applyBorder="1" applyAlignment="1" applyProtection="1">
      <alignment horizontal="left" vertical="center" wrapText="1"/>
    </xf>
    <xf numFmtId="49" fontId="39" fillId="0" borderId="0" xfId="0" applyNumberFormat="1" applyFont="1" applyFill="1" applyBorder="1" applyAlignment="1" applyProtection="1">
      <alignment horizontal="left" vertical="center" wrapText="1"/>
    </xf>
    <xf numFmtId="0" fontId="36" fillId="0" borderId="3" xfId="0" applyFont="1" applyBorder="1" applyAlignment="1" applyProtection="1">
      <alignment horizontal="center" vertical="center"/>
    </xf>
    <xf numFmtId="0" fontId="36" fillId="0" borderId="0" xfId="0" applyFont="1" applyAlignment="1">
      <alignment horizontal="center" vertical="center"/>
    </xf>
    <xf numFmtId="0" fontId="18" fillId="0" borderId="34" xfId="0" applyFont="1" applyFill="1" applyBorder="1" applyAlignment="1" applyProtection="1">
      <alignment horizontal="right" vertical="center"/>
    </xf>
    <xf numFmtId="0" fontId="16" fillId="0" borderId="35" xfId="0" applyFont="1" applyBorder="1" applyAlignment="1" applyProtection="1">
      <alignment horizontal="right" vertical="center"/>
    </xf>
    <xf numFmtId="0" fontId="18" fillId="0" borderId="35" xfId="0" applyFont="1" applyFill="1" applyBorder="1" applyAlignment="1" applyProtection="1">
      <alignment horizontal="right" vertical="center"/>
    </xf>
    <xf numFmtId="0" fontId="16" fillId="0" borderId="35" xfId="0" applyFont="1" applyBorder="1" applyAlignment="1" applyProtection="1">
      <alignment vertical="center"/>
    </xf>
    <xf numFmtId="0" fontId="37" fillId="0" borderId="8" xfId="0" applyFont="1" applyFill="1" applyBorder="1" applyAlignment="1" applyProtection="1">
      <alignment horizontal="right" vertical="center"/>
    </xf>
    <xf numFmtId="0" fontId="0" fillId="0" borderId="8" xfId="0" applyBorder="1" applyAlignment="1">
      <alignment horizontal="right"/>
    </xf>
    <xf numFmtId="0" fontId="14" fillId="0" borderId="0" xfId="0" applyFont="1" applyBorder="1" applyAlignment="1">
      <alignment vertical="center" wrapText="1"/>
    </xf>
    <xf numFmtId="177" fontId="39" fillId="0" borderId="0" xfId="0" applyNumberFormat="1" applyFont="1" applyFill="1" applyBorder="1" applyAlignment="1" applyProtection="1">
      <alignment horizontal="left" vertical="center"/>
    </xf>
    <xf numFmtId="177" fontId="50" fillId="0" borderId="0" xfId="0" applyNumberFormat="1" applyFont="1" applyFill="1" applyBorder="1" applyAlignment="1">
      <alignment vertical="center"/>
    </xf>
    <xf numFmtId="177" fontId="39" fillId="0" borderId="0" xfId="0" applyNumberFormat="1" applyFont="1" applyFill="1" applyBorder="1" applyAlignment="1">
      <alignment horizontal="left" vertical="center"/>
    </xf>
    <xf numFmtId="0" fontId="39" fillId="0" borderId="0" xfId="0" applyFont="1" applyFill="1" applyBorder="1" applyAlignment="1" applyProtection="1">
      <alignment horizontal="left" vertical="center" wrapText="1"/>
    </xf>
    <xf numFmtId="0" fontId="50" fillId="0" borderId="0" xfId="0" applyFont="1" applyBorder="1" applyAlignment="1" applyProtection="1">
      <alignment horizontal="left" vertical="center" wrapText="1"/>
    </xf>
    <xf numFmtId="0" fontId="18" fillId="0" borderId="3" xfId="0" applyFont="1" applyBorder="1" applyAlignment="1" applyProtection="1">
      <alignment horizontal="left" vertical="center"/>
    </xf>
    <xf numFmtId="0" fontId="18" fillId="0" borderId="0" xfId="0" applyFont="1" applyBorder="1" applyAlignment="1">
      <alignment horizontal="left" vertical="center"/>
    </xf>
    <xf numFmtId="0" fontId="55" fillId="0" borderId="0" xfId="0" applyFont="1" applyBorder="1" applyAlignment="1">
      <alignment horizontal="left" vertical="center"/>
    </xf>
    <xf numFmtId="0" fontId="39" fillId="0" borderId="0" xfId="0" applyNumberFormat="1" applyFont="1" applyBorder="1" applyAlignment="1" applyProtection="1">
      <alignment horizontal="left" vertical="center"/>
    </xf>
    <xf numFmtId="0" fontId="39" fillId="0" borderId="0" xfId="0" applyFont="1" applyBorder="1" applyAlignment="1" applyProtection="1">
      <alignment horizontal="left" vertical="center"/>
    </xf>
    <xf numFmtId="0" fontId="79" fillId="0" borderId="2" xfId="0" applyFont="1" applyBorder="1" applyAlignment="1">
      <alignment horizontal="center" vertical="center"/>
    </xf>
    <xf numFmtId="0" fontId="38" fillId="0" borderId="0" xfId="0" applyFont="1" applyBorder="1" applyAlignment="1" applyProtection="1">
      <alignment horizontal="center" vertical="center" wrapText="1"/>
    </xf>
    <xf numFmtId="0" fontId="38" fillId="0" borderId="0" xfId="0" applyFont="1" applyBorder="1" applyAlignment="1">
      <alignment horizontal="center" vertical="center" wrapText="1"/>
    </xf>
    <xf numFmtId="0" fontId="64" fillId="0" borderId="0" xfId="0" applyFont="1" applyBorder="1" applyAlignment="1" applyProtection="1">
      <alignment horizontal="center" vertical="center"/>
    </xf>
    <xf numFmtId="0" fontId="67" fillId="0" borderId="0" xfId="0" applyFont="1" applyBorder="1" applyAlignment="1">
      <alignment horizontal="center" vertical="center"/>
    </xf>
    <xf numFmtId="0" fontId="0" fillId="0" borderId="0" xfId="0" applyBorder="1" applyAlignment="1">
      <alignment vertical="center"/>
    </xf>
    <xf numFmtId="0" fontId="0" fillId="0" borderId="11" xfId="0" applyBorder="1" applyAlignment="1">
      <alignment vertical="center"/>
    </xf>
    <xf numFmtId="0" fontId="39" fillId="0" borderId="0" xfId="0" quotePrefix="1" applyFont="1" applyFill="1" applyBorder="1" applyAlignment="1" applyProtection="1">
      <alignment horizontal="left" vertical="center" wrapText="1"/>
    </xf>
    <xf numFmtId="0" fontId="64" fillId="0" borderId="2" xfId="0"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5" fillId="0" borderId="2" xfId="0" applyFont="1" applyBorder="1" applyAlignment="1">
      <alignment vertical="center" wrapText="1"/>
    </xf>
    <xf numFmtId="0" fontId="66" fillId="0" borderId="2" xfId="0" applyFont="1" applyBorder="1" applyAlignment="1">
      <alignment vertical="center" wrapText="1"/>
    </xf>
    <xf numFmtId="0" fontId="66" fillId="0" borderId="33" xfId="0" applyFont="1" applyBorder="1" applyAlignment="1">
      <alignment vertical="center" wrapText="1"/>
    </xf>
    <xf numFmtId="0" fontId="49" fillId="0" borderId="3" xfId="0" applyFont="1" applyBorder="1" applyAlignment="1">
      <alignment horizontal="right" vertical="center"/>
    </xf>
    <xf numFmtId="0" fontId="49" fillId="0" borderId="0" xfId="0" applyFont="1" applyBorder="1" applyAlignment="1">
      <alignment horizontal="right" vertical="center"/>
    </xf>
    <xf numFmtId="0" fontId="16" fillId="0" borderId="10" xfId="0" applyFont="1" applyBorder="1" applyAlignment="1">
      <alignment horizontal="right" vertical="center"/>
    </xf>
    <xf numFmtId="0" fontId="8" fillId="0" borderId="166" xfId="0" applyFont="1" applyBorder="1" applyAlignment="1">
      <alignment horizontal="center"/>
    </xf>
    <xf numFmtId="0" fontId="8" fillId="0" borderId="41" xfId="0" applyFont="1" applyBorder="1" applyAlignment="1">
      <alignment horizontal="center"/>
    </xf>
    <xf numFmtId="0" fontId="8" fillId="0" borderId="40" xfId="0" applyFont="1" applyBorder="1" applyAlignment="1">
      <alignment horizontal="center"/>
    </xf>
    <xf numFmtId="0" fontId="0" fillId="0" borderId="41" xfId="0" applyBorder="1" applyAlignment="1"/>
    <xf numFmtId="172" fontId="8" fillId="0" borderId="181" xfId="0" applyNumberFormat="1" applyFont="1" applyBorder="1" applyAlignment="1">
      <alignment horizontal="center"/>
    </xf>
    <xf numFmtId="0" fontId="8" fillId="0" borderId="79" xfId="0" applyFont="1" applyBorder="1" applyAlignment="1">
      <alignment horizontal="center"/>
    </xf>
    <xf numFmtId="0" fontId="8" fillId="0" borderId="91" xfId="0" applyFont="1" applyBorder="1" applyAlignment="1">
      <alignment horizontal="center"/>
    </xf>
    <xf numFmtId="0" fontId="2" fillId="0" borderId="79" xfId="0" applyFont="1" applyBorder="1" applyAlignment="1">
      <alignment horizontal="center"/>
    </xf>
    <xf numFmtId="0" fontId="2" fillId="0" borderId="91" xfId="0" applyFont="1" applyBorder="1" applyAlignment="1">
      <alignment horizontal="center"/>
    </xf>
    <xf numFmtId="0" fontId="2" fillId="0" borderId="0" xfId="0" applyFont="1" applyAlignment="1">
      <alignment horizontal="justify" vertical="center" wrapText="1"/>
    </xf>
    <xf numFmtId="0" fontId="91" fillId="0" borderId="0" xfId="0" applyFont="1" applyAlignment="1">
      <alignment wrapText="1"/>
    </xf>
    <xf numFmtId="0" fontId="8" fillId="0" borderId="0" xfId="0" applyFont="1" applyAlignment="1">
      <alignment horizontal="right"/>
    </xf>
    <xf numFmtId="0" fontId="88" fillId="0" borderId="0" xfId="0" applyFont="1" applyAlignment="1">
      <alignment horizontal="right"/>
    </xf>
    <xf numFmtId="182" fontId="2" fillId="0" borderId="0" xfId="0" applyNumberFormat="1" applyFont="1" applyAlignment="1">
      <alignment horizontal="center"/>
    </xf>
    <xf numFmtId="182" fontId="84" fillId="0" borderId="0" xfId="0" applyNumberFormat="1" applyFont="1" applyAlignment="1">
      <alignment horizontal="center"/>
    </xf>
    <xf numFmtId="0" fontId="2" fillId="0" borderId="144" xfId="0" applyFont="1" applyBorder="1" applyAlignment="1">
      <alignment horizontal="center"/>
    </xf>
    <xf numFmtId="0" fontId="2" fillId="0" borderId="145" xfId="0" applyFont="1" applyBorder="1" applyAlignment="1">
      <alignment horizontal="center"/>
    </xf>
    <xf numFmtId="0" fontId="2" fillId="0" borderId="52" xfId="0" applyFont="1" applyBorder="1" applyAlignment="1">
      <alignment horizontal="center"/>
    </xf>
    <xf numFmtId="0" fontId="0" fillId="0" borderId="15" xfId="0" applyBorder="1" applyAlignment="1"/>
    <xf numFmtId="0" fontId="2" fillId="0" borderId="15" xfId="0" applyFont="1" applyBorder="1" applyAlignment="1">
      <alignment horizontal="center"/>
    </xf>
    <xf numFmtId="0" fontId="2" fillId="0" borderId="158" xfId="0" applyFont="1" applyBorder="1" applyAlignment="1">
      <alignment horizontal="center"/>
    </xf>
    <xf numFmtId="0" fontId="2" fillId="0" borderId="115" xfId="0" quotePrefix="1" applyFont="1" applyBorder="1" applyAlignment="1">
      <alignment horizontal="center"/>
    </xf>
    <xf numFmtId="4" fontId="15" fillId="0" borderId="12" xfId="0" applyNumberFormat="1" applyFont="1" applyBorder="1" applyAlignment="1">
      <alignment horizontal="right" vertical="center"/>
    </xf>
    <xf numFmtId="4" fontId="15" fillId="0" borderId="8" xfId="0" applyNumberFormat="1" applyFont="1" applyBorder="1" applyAlignment="1">
      <alignment horizontal="right" vertical="center"/>
    </xf>
    <xf numFmtId="4" fontId="8" fillId="0" borderId="79" xfId="0" applyNumberFormat="1" applyFont="1" applyBorder="1" applyAlignment="1">
      <alignment horizontal="right" vertical="center"/>
    </xf>
    <xf numFmtId="4" fontId="14" fillId="0" borderId="79" xfId="0" applyNumberFormat="1" applyFont="1" applyBorder="1" applyAlignment="1">
      <alignment vertical="center"/>
    </xf>
    <xf numFmtId="0" fontId="22" fillId="3" borderId="16" xfId="0" applyFont="1" applyFill="1" applyBorder="1" applyAlignment="1" applyProtection="1">
      <alignment vertical="center"/>
      <protection locked="0"/>
    </xf>
    <xf numFmtId="0" fontId="22" fillId="3" borderId="17" xfId="0" applyFont="1" applyFill="1" applyBorder="1" applyAlignment="1" applyProtection="1">
      <alignment vertical="center"/>
      <protection locked="0"/>
    </xf>
    <xf numFmtId="0" fontId="22" fillId="3" borderId="18" xfId="0" applyFont="1" applyFill="1" applyBorder="1" applyAlignment="1" applyProtection="1">
      <alignment vertical="center"/>
      <protection locked="0"/>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4" fillId="0" borderId="38" xfId="0" applyFont="1" applyBorder="1" applyAlignment="1">
      <alignment vertical="center"/>
    </xf>
    <xf numFmtId="0" fontId="14" fillId="0" borderId="53" xfId="0" applyFont="1" applyBorder="1" applyAlignment="1">
      <alignment vertical="center"/>
    </xf>
    <xf numFmtId="0" fontId="14" fillId="0" borderId="41" xfId="0" applyFont="1" applyBorder="1" applyAlignment="1">
      <alignment vertical="center"/>
    </xf>
    <xf numFmtId="0" fontId="22" fillId="3" borderId="110" xfId="0" applyFont="1" applyFill="1" applyBorder="1" applyAlignment="1" applyProtection="1">
      <alignment vertical="center"/>
      <protection locked="0"/>
    </xf>
    <xf numFmtId="0" fontId="22" fillId="3" borderId="111" xfId="0" applyFont="1" applyFill="1" applyBorder="1" applyAlignment="1" applyProtection="1">
      <alignment vertical="center"/>
      <protection locked="0"/>
    </xf>
    <xf numFmtId="0" fontId="22" fillId="3" borderId="112" xfId="0" applyFont="1" applyFill="1" applyBorder="1" applyAlignment="1" applyProtection="1">
      <alignment vertical="center"/>
      <protection locked="0"/>
    </xf>
    <xf numFmtId="0" fontId="22" fillId="3" borderId="140" xfId="0" applyFont="1" applyFill="1" applyBorder="1" applyAlignment="1" applyProtection="1">
      <alignment vertical="center"/>
      <protection locked="0"/>
    </xf>
    <xf numFmtId="0" fontId="22" fillId="3" borderId="141" xfId="0" applyFont="1" applyFill="1" applyBorder="1" applyAlignment="1" applyProtection="1">
      <alignment vertical="center"/>
      <protection locked="0"/>
    </xf>
    <xf numFmtId="0" fontId="22" fillId="3" borderId="142" xfId="0" applyFont="1" applyFill="1" applyBorder="1" applyAlignment="1" applyProtection="1">
      <alignment vertical="center"/>
      <protection locked="0"/>
    </xf>
    <xf numFmtId="0" fontId="8" fillId="0" borderId="38" xfId="0" applyFont="1" applyBorder="1" applyAlignment="1">
      <alignment horizontal="right" vertical="center"/>
    </xf>
    <xf numFmtId="0" fontId="8" fillId="0" borderId="53" xfId="0" applyFont="1" applyBorder="1" applyAlignment="1">
      <alignment horizontal="right" vertical="center"/>
    </xf>
    <xf numFmtId="0" fontId="8" fillId="0" borderId="41" xfId="0" applyFont="1" applyBorder="1" applyAlignment="1">
      <alignment horizontal="right" vertical="center"/>
    </xf>
    <xf numFmtId="0" fontId="14" fillId="0" borderId="40" xfId="0" applyFont="1" applyBorder="1" applyAlignment="1">
      <alignment vertical="center"/>
    </xf>
    <xf numFmtId="0" fontId="22" fillId="3" borderId="69" xfId="0" applyFont="1" applyFill="1" applyBorder="1" applyAlignment="1" applyProtection="1">
      <alignment vertical="center"/>
      <protection locked="0"/>
    </xf>
    <xf numFmtId="0" fontId="22" fillId="3" borderId="49" xfId="0" applyFont="1" applyFill="1" applyBorder="1" applyAlignment="1" applyProtection="1">
      <alignment vertical="center"/>
      <protection locked="0"/>
    </xf>
    <xf numFmtId="0" fontId="18" fillId="0" borderId="22" xfId="0" applyFont="1" applyBorder="1" applyAlignment="1">
      <alignment horizontal="right" vertical="center"/>
    </xf>
    <xf numFmtId="0" fontId="18" fillId="0" borderId="2" xfId="0" applyFont="1" applyBorder="1" applyAlignment="1">
      <alignment horizontal="right" vertical="center"/>
    </xf>
    <xf numFmtId="0" fontId="18" fillId="0" borderId="60" xfId="0" applyFont="1" applyBorder="1" applyAlignment="1">
      <alignment horizontal="right" vertical="center"/>
    </xf>
    <xf numFmtId="0" fontId="8" fillId="0" borderId="12" xfId="0" applyFont="1" applyBorder="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22" xfId="0" applyFont="1" applyBorder="1" applyAlignment="1">
      <alignment horizontal="right" vertical="center"/>
    </xf>
    <xf numFmtId="0" fontId="8" fillId="0" borderId="2" xfId="0" applyFont="1" applyBorder="1" applyAlignment="1">
      <alignment horizontal="right" vertical="center"/>
    </xf>
    <xf numFmtId="0" fontId="8" fillId="0" borderId="60" xfId="0" applyFont="1" applyBorder="1" applyAlignment="1">
      <alignment horizontal="right" vertical="center"/>
    </xf>
    <xf numFmtId="0" fontId="22" fillId="3" borderId="143" xfId="0" applyFont="1" applyFill="1" applyBorder="1" applyAlignment="1" applyProtection="1">
      <alignment vertical="center"/>
      <protection locked="0"/>
    </xf>
    <xf numFmtId="0" fontId="18" fillId="0" borderId="0" xfId="0" applyFont="1" applyBorder="1" applyAlignment="1">
      <alignment horizontal="right" vertical="center"/>
    </xf>
    <xf numFmtId="14" fontId="16" fillId="3" borderId="40" xfId="0" applyNumberFormat="1" applyFont="1" applyFill="1" applyBorder="1" applyAlignment="1" applyProtection="1">
      <alignment vertical="center"/>
      <protection locked="0"/>
    </xf>
    <xf numFmtId="14" fontId="16" fillId="3" borderId="53" xfId="0" applyNumberFormat="1" applyFont="1" applyFill="1" applyBorder="1" applyAlignment="1" applyProtection="1">
      <alignment vertical="center"/>
      <protection locked="0"/>
    </xf>
    <xf numFmtId="14" fontId="16" fillId="3" borderId="55" xfId="0" applyNumberFormat="1" applyFont="1" applyFill="1" applyBorder="1" applyAlignment="1" applyProtection="1">
      <alignment vertical="center"/>
      <protection locked="0"/>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40" xfId="0" applyFont="1" applyBorder="1" applyAlignment="1">
      <alignment vertical="center" wrapText="1"/>
    </xf>
    <xf numFmtId="0" fontId="14" fillId="0" borderId="53" xfId="0" applyFont="1" applyBorder="1" applyAlignment="1">
      <alignment vertical="center" wrapText="1"/>
    </xf>
    <xf numFmtId="0" fontId="14" fillId="0" borderId="41" xfId="0" applyFont="1" applyBorder="1" applyAlignment="1">
      <alignment vertical="center" wrapText="1"/>
    </xf>
    <xf numFmtId="0" fontId="8" fillId="0" borderId="40" xfId="0" applyFont="1" applyBorder="1" applyAlignment="1">
      <alignment horizontal="center" vertical="center"/>
    </xf>
    <xf numFmtId="0" fontId="8" fillId="0" borderId="53" xfId="0" applyFont="1" applyBorder="1" applyAlignment="1">
      <alignment horizontal="center" vertical="center"/>
    </xf>
    <xf numFmtId="0" fontId="8" fillId="0" borderId="41" xfId="0" applyFont="1" applyBorder="1" applyAlignment="1">
      <alignment horizontal="center" vertical="center"/>
    </xf>
    <xf numFmtId="0" fontId="8" fillId="0" borderId="44"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0" xfId="0" applyFont="1" applyFill="1" applyBorder="1" applyAlignment="1">
      <alignment horizontal="left"/>
    </xf>
    <xf numFmtId="0" fontId="2" fillId="0" borderId="10" xfId="0" applyFont="1" applyFill="1" applyBorder="1" applyAlignment="1">
      <alignment horizontal="left"/>
    </xf>
    <xf numFmtId="0" fontId="8" fillId="0" borderId="0" xfId="0" applyFont="1" applyBorder="1" applyAlignment="1">
      <alignment horizontal="center"/>
    </xf>
    <xf numFmtId="0" fontId="2" fillId="0" borderId="0" xfId="0" applyFont="1" applyBorder="1" applyAlignment="1"/>
    <xf numFmtId="0" fontId="8" fillId="0" borderId="52" xfId="0" applyFont="1" applyBorder="1" applyAlignment="1"/>
    <xf numFmtId="0" fontId="14" fillId="0" borderId="20" xfId="0" applyFont="1" applyBorder="1" applyAlignment="1"/>
    <xf numFmtId="0" fontId="8" fillId="0" borderId="0" xfId="0" applyFont="1" applyFill="1" applyBorder="1" applyAlignment="1">
      <alignment horizontal="center"/>
    </xf>
    <xf numFmtId="49" fontId="2"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44" xfId="0" applyBorder="1" applyAlignment="1">
      <alignment horizontal="left" vertical="top" wrapText="1"/>
    </xf>
    <xf numFmtId="0" fontId="0" fillId="0" borderId="145" xfId="0" applyBorder="1" applyAlignment="1">
      <alignment horizontal="left" vertical="top" wrapText="1"/>
    </xf>
    <xf numFmtId="49" fontId="2" fillId="0" borderId="148" xfId="0" applyNumberFormat="1" applyFont="1" applyBorder="1" applyAlignment="1"/>
    <xf numFmtId="0" fontId="0" fillId="0" borderId="148" xfId="0" applyBorder="1" applyAlignment="1"/>
    <xf numFmtId="0" fontId="0" fillId="0" borderId="146" xfId="0" applyBorder="1" applyAlignment="1"/>
    <xf numFmtId="49" fontId="2" fillId="0" borderId="0" xfId="0" applyNumberFormat="1" applyFont="1" applyAlignment="1"/>
    <xf numFmtId="0" fontId="0" fillId="0" borderId="0" xfId="0" applyAlignment="1"/>
    <xf numFmtId="0" fontId="8" fillId="0" borderId="3" xfId="0" applyFont="1" applyBorder="1" applyAlignment="1">
      <alignment horizontal="center" textRotation="180"/>
    </xf>
    <xf numFmtId="0" fontId="85" fillId="0" borderId="3" xfId="0" applyFont="1" applyBorder="1" applyAlignment="1">
      <alignment horizontal="center" textRotation="180"/>
    </xf>
    <xf numFmtId="0" fontId="85" fillId="0" borderId="19" xfId="0" applyFont="1" applyBorder="1" applyAlignment="1">
      <alignment horizontal="center" textRotation="180"/>
    </xf>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Scales" xfId="15"/>
    <cellStyle name="Percent" xfId="16" builtinId="5"/>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35</xdr:row>
      <xdr:rowOff>257175</xdr:rowOff>
    </xdr:from>
    <xdr:to>
      <xdr:col>6</xdr:col>
      <xdr:colOff>0</xdr:colOff>
      <xdr:row>41</xdr:row>
      <xdr:rowOff>161925</xdr:rowOff>
    </xdr:to>
    <xdr:sp macro="" textlink="">
      <xdr:nvSpPr>
        <xdr:cNvPr id="3089" name="AutoShape 17"/>
        <xdr:cNvSpPr>
          <a:spLocks noChangeArrowheads="1"/>
        </xdr:cNvSpPr>
      </xdr:nvSpPr>
      <xdr:spPr bwMode="auto">
        <a:xfrm>
          <a:off x="7477125" y="9696450"/>
          <a:ext cx="0" cy="271462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37</xdr:row>
      <xdr:rowOff>304800</xdr:rowOff>
    </xdr:from>
    <xdr:to>
      <xdr:col>7</xdr:col>
      <xdr:colOff>0</xdr:colOff>
      <xdr:row>42</xdr:row>
      <xdr:rowOff>323850</xdr:rowOff>
    </xdr:to>
    <xdr:sp macro="" textlink="">
      <xdr:nvSpPr>
        <xdr:cNvPr id="3090" name="AutoShape 18"/>
        <xdr:cNvSpPr>
          <a:spLocks noChangeArrowheads="1"/>
        </xdr:cNvSpPr>
      </xdr:nvSpPr>
      <xdr:spPr bwMode="auto">
        <a:xfrm>
          <a:off x="8915400" y="10515600"/>
          <a:ext cx="0" cy="243840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76200</xdr:colOff>
      <xdr:row>1</xdr:row>
      <xdr:rowOff>38100</xdr:rowOff>
    </xdr:from>
    <xdr:to>
      <xdr:col>3</xdr:col>
      <xdr:colOff>276225</xdr:colOff>
      <xdr:row>3</xdr:row>
      <xdr:rowOff>161925</xdr:rowOff>
    </xdr:to>
    <xdr:pic>
      <xdr:nvPicPr>
        <xdr:cNvPr id="3135" name="Picture 6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52450"/>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0</xdr:row>
      <xdr:rowOff>142875</xdr:rowOff>
    </xdr:from>
    <xdr:to>
      <xdr:col>2</xdr:col>
      <xdr:colOff>428625</xdr:colOff>
      <xdr:row>1</xdr:row>
      <xdr:rowOff>352425</xdr:rowOff>
    </xdr:to>
    <xdr:pic>
      <xdr:nvPicPr>
        <xdr:cNvPr id="1433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14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0</xdr:row>
      <xdr:rowOff>142875</xdr:rowOff>
    </xdr:from>
    <xdr:to>
      <xdr:col>1</xdr:col>
      <xdr:colOff>1571625</xdr:colOff>
      <xdr:row>1</xdr:row>
      <xdr:rowOff>276225</xdr:rowOff>
    </xdr:to>
    <xdr:pic>
      <xdr:nvPicPr>
        <xdr:cNvPr id="1331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4287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3" name="Line 3"/>
        <xdr:cNvSpPr>
          <a:spLocks noChangeShapeType="1"/>
        </xdr:cNvSpPr>
      </xdr:nvSpPr>
      <xdr:spPr bwMode="auto">
        <a:xfrm flipH="1">
          <a:off x="6638925" y="143827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9</xdr:col>
      <xdr:colOff>47625</xdr:colOff>
      <xdr:row>5</xdr:row>
      <xdr:rowOff>0</xdr:rowOff>
    </xdr:to>
    <xdr:sp macro="" textlink="">
      <xdr:nvSpPr>
        <xdr:cNvPr id="5124" name="Line 4"/>
        <xdr:cNvSpPr>
          <a:spLocks noChangeShapeType="1"/>
        </xdr:cNvSpPr>
      </xdr:nvSpPr>
      <xdr:spPr bwMode="auto">
        <a:xfrm>
          <a:off x="6629400" y="1457325"/>
          <a:ext cx="8572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88"/>
  <sheetViews>
    <sheetView topLeftCell="A61" workbookViewId="0">
      <selection activeCell="B72" sqref="B72"/>
    </sheetView>
  </sheetViews>
  <sheetFormatPr defaultRowHeight="15" x14ac:dyDescent="0.2"/>
  <cols>
    <col min="1" max="1" width="5" customWidth="1"/>
    <col min="2" max="2" width="71.21875" customWidth="1"/>
  </cols>
  <sheetData>
    <row r="1" spans="1:2" ht="47.25" x14ac:dyDescent="0.2">
      <c r="A1" s="38"/>
      <c r="B1" s="42" t="s">
        <v>171</v>
      </c>
    </row>
    <row r="2" spans="1:2" x14ac:dyDescent="0.2">
      <c r="A2" s="38"/>
      <c r="B2" s="38"/>
    </row>
    <row r="3" spans="1:2" x14ac:dyDescent="0.2">
      <c r="A3" s="38"/>
      <c r="B3" s="43" t="s">
        <v>191</v>
      </c>
    </row>
    <row r="4" spans="1:2" x14ac:dyDescent="0.2">
      <c r="A4" s="38"/>
      <c r="B4" s="38"/>
    </row>
    <row r="5" spans="1:2" ht="15.75" x14ac:dyDescent="0.2">
      <c r="A5" s="1072" t="s">
        <v>43</v>
      </c>
      <c r="B5" s="42" t="s">
        <v>187</v>
      </c>
    </row>
    <row r="6" spans="1:2" x14ac:dyDescent="0.2">
      <c r="A6" s="38"/>
      <c r="B6" s="43"/>
    </row>
    <row r="7" spans="1:2" ht="38.25" x14ac:dyDescent="0.2">
      <c r="A7" s="39">
        <v>1</v>
      </c>
      <c r="B7" s="34" t="s">
        <v>190</v>
      </c>
    </row>
    <row r="8" spans="1:2" x14ac:dyDescent="0.2">
      <c r="A8" s="39"/>
    </row>
    <row r="9" spans="1:2" ht="63.75" x14ac:dyDescent="0.2">
      <c r="A9" s="39">
        <v>2</v>
      </c>
      <c r="B9" s="40" t="s">
        <v>222</v>
      </c>
    </row>
    <row r="10" spans="1:2" x14ac:dyDescent="0.2">
      <c r="A10" s="39"/>
      <c r="B10" s="40"/>
    </row>
    <row r="11" spans="1:2" ht="25.5" x14ac:dyDescent="0.2">
      <c r="A11" s="39">
        <f>A9+1</f>
        <v>3</v>
      </c>
      <c r="B11" s="34" t="s">
        <v>172</v>
      </c>
    </row>
    <row r="12" spans="1:2" x14ac:dyDescent="0.2">
      <c r="A12" s="39"/>
      <c r="B12" s="34"/>
    </row>
    <row r="13" spans="1:2" ht="25.5" x14ac:dyDescent="0.2">
      <c r="A13" s="39">
        <f>A11+1</f>
        <v>4</v>
      </c>
      <c r="B13" s="34" t="s">
        <v>173</v>
      </c>
    </row>
    <row r="14" spans="1:2" x14ac:dyDescent="0.2">
      <c r="A14" s="39"/>
      <c r="B14" s="34"/>
    </row>
    <row r="15" spans="1:2" ht="25.5" x14ac:dyDescent="0.2">
      <c r="A15" s="39">
        <f>A13+1</f>
        <v>5</v>
      </c>
      <c r="B15" s="40" t="s">
        <v>174</v>
      </c>
    </row>
    <row r="16" spans="1:2" x14ac:dyDescent="0.2">
      <c r="A16" s="39"/>
      <c r="B16" s="40"/>
    </row>
    <row r="17" spans="1:2" ht="25.5" x14ac:dyDescent="0.2">
      <c r="A17" s="39">
        <f>A15+1</f>
        <v>6</v>
      </c>
      <c r="B17" s="34" t="s">
        <v>175</v>
      </c>
    </row>
    <row r="18" spans="1:2" x14ac:dyDescent="0.2">
      <c r="A18" s="39"/>
      <c r="B18" s="38"/>
    </row>
    <row r="19" spans="1:2" ht="51" x14ac:dyDescent="0.2">
      <c r="A19" s="39">
        <f>A17+1</f>
        <v>7</v>
      </c>
      <c r="B19" s="34" t="s">
        <v>176</v>
      </c>
    </row>
    <row r="20" spans="1:2" x14ac:dyDescent="0.2">
      <c r="A20" s="39"/>
      <c r="B20" s="34"/>
    </row>
    <row r="21" spans="1:2" ht="25.5" x14ac:dyDescent="0.2">
      <c r="A21" s="39">
        <f>A19+1</f>
        <v>8</v>
      </c>
      <c r="B21" s="34" t="s">
        <v>177</v>
      </c>
    </row>
    <row r="22" spans="1:2" x14ac:dyDescent="0.2">
      <c r="A22" s="39"/>
      <c r="B22" s="34"/>
    </row>
    <row r="23" spans="1:2" ht="25.5" x14ac:dyDescent="0.2">
      <c r="A23" s="39">
        <f>A21+1</f>
        <v>9</v>
      </c>
      <c r="B23" s="33" t="s">
        <v>178</v>
      </c>
    </row>
    <row r="24" spans="1:2" x14ac:dyDescent="0.2">
      <c r="A24" s="39"/>
      <c r="B24" s="33"/>
    </row>
    <row r="25" spans="1:2" ht="38.25" x14ac:dyDescent="0.2">
      <c r="A25" s="39">
        <f>A23+1</f>
        <v>10</v>
      </c>
      <c r="B25" s="33" t="s">
        <v>179</v>
      </c>
    </row>
    <row r="26" spans="1:2" x14ac:dyDescent="0.2">
      <c r="A26" s="39"/>
      <c r="B26" s="33"/>
    </row>
    <row r="27" spans="1:2" ht="25.5" x14ac:dyDescent="0.2">
      <c r="A27" s="39">
        <f>A25+1</f>
        <v>11</v>
      </c>
      <c r="B27" s="34" t="s">
        <v>180</v>
      </c>
    </row>
    <row r="28" spans="1:2" x14ac:dyDescent="0.2">
      <c r="A28" s="39"/>
      <c r="B28" s="34"/>
    </row>
    <row r="29" spans="1:2" ht="38.25" x14ac:dyDescent="0.2">
      <c r="A29" s="39">
        <f>A27+1</f>
        <v>12</v>
      </c>
      <c r="B29" s="35" t="s">
        <v>186</v>
      </c>
    </row>
    <row r="30" spans="1:2" x14ac:dyDescent="0.2">
      <c r="A30" s="39"/>
      <c r="B30" s="35"/>
    </row>
    <row r="31" spans="1:2" ht="25.5" x14ac:dyDescent="0.2">
      <c r="A31" s="39">
        <f>A29+1</f>
        <v>13</v>
      </c>
      <c r="B31" s="35" t="s">
        <v>181</v>
      </c>
    </row>
    <row r="32" spans="1:2" x14ac:dyDescent="0.2">
      <c r="A32" s="39"/>
      <c r="B32" s="38"/>
    </row>
    <row r="33" spans="1:2" ht="25.5" x14ac:dyDescent="0.2">
      <c r="A33" s="39">
        <f>A31+1</f>
        <v>14</v>
      </c>
      <c r="B33" s="33" t="s">
        <v>254</v>
      </c>
    </row>
    <row r="34" spans="1:2" x14ac:dyDescent="0.2">
      <c r="A34" s="39"/>
      <c r="B34" s="38"/>
    </row>
    <row r="35" spans="1:2" ht="25.5" x14ac:dyDescent="0.2">
      <c r="A35" s="39">
        <f>A33+1</f>
        <v>15</v>
      </c>
      <c r="B35" s="33" t="s">
        <v>182</v>
      </c>
    </row>
    <row r="36" spans="1:2" x14ac:dyDescent="0.2">
      <c r="A36" s="39"/>
      <c r="B36" s="33"/>
    </row>
    <row r="37" spans="1:2" x14ac:dyDescent="0.2">
      <c r="A37" s="39">
        <f>A35+1</f>
        <v>16</v>
      </c>
      <c r="B37" s="34" t="s">
        <v>223</v>
      </c>
    </row>
    <row r="38" spans="1:2" x14ac:dyDescent="0.2">
      <c r="A38" s="39"/>
    </row>
    <row r="39" spans="1:2" x14ac:dyDescent="0.2">
      <c r="A39" s="39">
        <v>17</v>
      </c>
      <c r="B39" s="76" t="s">
        <v>207</v>
      </c>
    </row>
    <row r="40" spans="1:2" x14ac:dyDescent="0.2">
      <c r="A40" s="39"/>
    </row>
    <row r="41" spans="1:2" x14ac:dyDescent="0.2">
      <c r="A41" s="39"/>
      <c r="B41" s="38"/>
    </row>
    <row r="42" spans="1:2" ht="15.75" x14ac:dyDescent="0.2">
      <c r="A42" s="1066" t="s">
        <v>45</v>
      </c>
      <c r="B42" s="1067" t="s">
        <v>162</v>
      </c>
    </row>
    <row r="43" spans="1:2" x14ac:dyDescent="0.2">
      <c r="A43" s="39"/>
      <c r="B43" s="38"/>
    </row>
    <row r="44" spans="1:2" x14ac:dyDescent="0.2">
      <c r="A44" s="39">
        <v>1</v>
      </c>
      <c r="B44" s="38" t="s">
        <v>163</v>
      </c>
    </row>
    <row r="45" spans="1:2" x14ac:dyDescent="0.2">
      <c r="A45" s="39"/>
      <c r="B45" s="38"/>
    </row>
    <row r="46" spans="1:2" ht="25.5" x14ac:dyDescent="0.2">
      <c r="A46" s="39">
        <f>A44+1</f>
        <v>2</v>
      </c>
      <c r="B46" s="40" t="s">
        <v>183</v>
      </c>
    </row>
    <row r="47" spans="1:2" x14ac:dyDescent="0.2">
      <c r="A47" s="39"/>
    </row>
    <row r="48" spans="1:2" x14ac:dyDescent="0.2">
      <c r="A48" s="39">
        <f>A46+1</f>
        <v>3</v>
      </c>
      <c r="B48" s="38" t="s">
        <v>158</v>
      </c>
    </row>
    <row r="49" spans="1:2" x14ac:dyDescent="0.2">
      <c r="A49" s="39"/>
    </row>
    <row r="50" spans="1:2" ht="25.5" x14ac:dyDescent="0.2">
      <c r="A50" s="39">
        <f>A48+1</f>
        <v>4</v>
      </c>
      <c r="B50" s="38" t="s">
        <v>157</v>
      </c>
    </row>
    <row r="51" spans="1:2" x14ac:dyDescent="0.2">
      <c r="A51" s="39"/>
    </row>
    <row r="52" spans="1:2" ht="25.5" x14ac:dyDescent="0.2">
      <c r="A52" s="39">
        <f>A50+1</f>
        <v>5</v>
      </c>
      <c r="B52" s="38" t="s">
        <v>164</v>
      </c>
    </row>
    <row r="53" spans="1:2" x14ac:dyDescent="0.2">
      <c r="A53" s="39"/>
      <c r="B53" s="38"/>
    </row>
    <row r="54" spans="1:2" ht="51" x14ac:dyDescent="0.2">
      <c r="A54" s="39">
        <f>A52+1</f>
        <v>6</v>
      </c>
      <c r="B54" s="35" t="s">
        <v>159</v>
      </c>
    </row>
    <row r="55" spans="1:2" x14ac:dyDescent="0.2">
      <c r="A55" s="39"/>
      <c r="B55" s="38"/>
    </row>
    <row r="56" spans="1:2" x14ac:dyDescent="0.2">
      <c r="A56" s="39">
        <f>A54+1</f>
        <v>7</v>
      </c>
      <c r="B56" s="38" t="s">
        <v>165</v>
      </c>
    </row>
    <row r="57" spans="1:2" x14ac:dyDescent="0.2">
      <c r="A57" s="39"/>
    </row>
    <row r="58" spans="1:2" ht="51" x14ac:dyDescent="0.2">
      <c r="A58" s="39">
        <f>A56+1</f>
        <v>8</v>
      </c>
      <c r="B58" s="35" t="s">
        <v>161</v>
      </c>
    </row>
    <row r="59" spans="1:2" x14ac:dyDescent="0.2">
      <c r="A59" s="39"/>
      <c r="B59" s="35"/>
    </row>
    <row r="60" spans="1:2" ht="38.25" x14ac:dyDescent="0.2">
      <c r="A60" s="39">
        <f>A58+1</f>
        <v>9</v>
      </c>
      <c r="B60" s="35" t="s">
        <v>166</v>
      </c>
    </row>
    <row r="61" spans="1:2" x14ac:dyDescent="0.2">
      <c r="A61" s="39"/>
      <c r="B61" s="35"/>
    </row>
    <row r="62" spans="1:2" ht="38.25" x14ac:dyDescent="0.2">
      <c r="A62" s="39">
        <f>A60+1</f>
        <v>10</v>
      </c>
      <c r="B62" s="38" t="s">
        <v>160</v>
      </c>
    </row>
    <row r="63" spans="1:2" x14ac:dyDescent="0.2">
      <c r="A63" s="41"/>
    </row>
    <row r="64" spans="1:2" ht="25.5" x14ac:dyDescent="0.2">
      <c r="A64" s="39">
        <f>A62+1</f>
        <v>11</v>
      </c>
      <c r="B64" s="34" t="s">
        <v>184</v>
      </c>
    </row>
    <row r="65" spans="1:2" x14ac:dyDescent="0.2">
      <c r="A65" s="41"/>
      <c r="B65" s="34"/>
    </row>
    <row r="66" spans="1:2" ht="38.25" x14ac:dyDescent="0.2">
      <c r="A66" s="39">
        <f>A64+1</f>
        <v>12</v>
      </c>
      <c r="B66" s="40" t="s">
        <v>185</v>
      </c>
    </row>
    <row r="68" spans="1:2" ht="15.75" x14ac:dyDescent="0.2">
      <c r="A68" s="1066" t="s">
        <v>47</v>
      </c>
      <c r="B68" s="1067" t="s">
        <v>472</v>
      </c>
    </row>
    <row r="69" spans="1:2" x14ac:dyDescent="0.2">
      <c r="A69" s="1068"/>
      <c r="B69" s="717"/>
    </row>
    <row r="70" spans="1:2" ht="45" x14ac:dyDescent="0.2">
      <c r="A70" s="1068"/>
      <c r="B70" s="1069" t="s">
        <v>473</v>
      </c>
    </row>
    <row r="71" spans="1:2" x14ac:dyDescent="0.2">
      <c r="A71" s="1068"/>
      <c r="B71" s="717"/>
    </row>
    <row r="72" spans="1:2" ht="30" x14ac:dyDescent="0.2">
      <c r="A72" s="1068" t="s">
        <v>390</v>
      </c>
      <c r="B72" s="717" t="s">
        <v>474</v>
      </c>
    </row>
    <row r="73" spans="1:2" x14ac:dyDescent="0.2">
      <c r="A73" s="1068"/>
      <c r="B73" s="717"/>
    </row>
    <row r="74" spans="1:2" x14ac:dyDescent="0.2">
      <c r="A74" s="1068" t="s">
        <v>391</v>
      </c>
      <c r="B74" s="717" t="s">
        <v>475</v>
      </c>
    </row>
    <row r="75" spans="1:2" x14ac:dyDescent="0.2">
      <c r="A75" s="1068"/>
      <c r="B75" s="717"/>
    </row>
    <row r="76" spans="1:2" ht="30" x14ac:dyDescent="0.2">
      <c r="A76" s="1068" t="s">
        <v>392</v>
      </c>
      <c r="B76" s="717" t="s">
        <v>476</v>
      </c>
    </row>
    <row r="77" spans="1:2" x14ac:dyDescent="0.2">
      <c r="A77" s="1068"/>
      <c r="B77" s="717"/>
    </row>
    <row r="78" spans="1:2" x14ac:dyDescent="0.2">
      <c r="A78" s="1068" t="s">
        <v>393</v>
      </c>
      <c r="B78" s="1070" t="s">
        <v>477</v>
      </c>
    </row>
    <row r="79" spans="1:2" x14ac:dyDescent="0.2">
      <c r="A79" s="1068"/>
      <c r="B79" s="717"/>
    </row>
    <row r="80" spans="1:2" ht="30" x14ac:dyDescent="0.2">
      <c r="A80" s="1068" t="s">
        <v>478</v>
      </c>
      <c r="B80" s="717" t="s">
        <v>479</v>
      </c>
    </row>
    <row r="81" spans="1:2" x14ac:dyDescent="0.2">
      <c r="A81" s="1068"/>
      <c r="B81" s="717"/>
    </row>
    <row r="82" spans="1:2" ht="30" x14ac:dyDescent="0.2">
      <c r="A82" s="1068" t="s">
        <v>480</v>
      </c>
      <c r="B82" s="1070" t="s">
        <v>481</v>
      </c>
    </row>
    <row r="83" spans="1:2" x14ac:dyDescent="0.2">
      <c r="A83" s="1068"/>
      <c r="B83" s="717"/>
    </row>
    <row r="84" spans="1:2" ht="30" x14ac:dyDescent="0.2">
      <c r="A84" s="1068" t="s">
        <v>482</v>
      </c>
      <c r="B84" s="717" t="s">
        <v>483</v>
      </c>
    </row>
    <row r="85" spans="1:2" x14ac:dyDescent="0.2">
      <c r="A85" s="1068"/>
      <c r="B85" s="717"/>
    </row>
    <row r="86" spans="1:2" x14ac:dyDescent="0.2">
      <c r="A86" s="1068"/>
      <c r="B86" s="717"/>
    </row>
    <row r="87" spans="1:2" x14ac:dyDescent="0.2">
      <c r="A87" s="1068">
        <f>A66+1</f>
        <v>13</v>
      </c>
      <c r="B87" s="717" t="s">
        <v>26</v>
      </c>
    </row>
    <row r="88" spans="1:2" ht="25.5" x14ac:dyDescent="0.2">
      <c r="A88" s="1068"/>
      <c r="B88" s="1071" t="s">
        <v>484</v>
      </c>
    </row>
  </sheetData>
  <phoneticPr fontId="77" type="noConversion"/>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43"/>
  </sheetPr>
  <dimension ref="A1:H62"/>
  <sheetViews>
    <sheetView zoomScaleNormal="100" zoomScaleSheetLayoutView="100" workbookViewId="0"/>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8.33203125" customWidth="1"/>
    <col min="7" max="7" width="6.6640625" customWidth="1"/>
    <col min="8" max="8" width="9.5546875" bestFit="1" customWidth="1"/>
  </cols>
  <sheetData>
    <row r="1" spans="1:8" ht="19.5" thickTop="1" thickBot="1" x14ac:dyDescent="0.25">
      <c r="A1" s="1081" t="s">
        <v>40</v>
      </c>
      <c r="B1" s="331"/>
      <c r="C1" s="331"/>
      <c r="D1" s="331"/>
      <c r="E1" s="331"/>
      <c r="F1" s="331"/>
      <c r="G1" s="331"/>
      <c r="H1" s="332"/>
    </row>
    <row r="2" spans="1:8" ht="16.5" thickTop="1" x14ac:dyDescent="0.2">
      <c r="A2" s="480" t="s">
        <v>268</v>
      </c>
      <c r="B2" s="333"/>
      <c r="C2" s="333"/>
      <c r="D2" s="333"/>
      <c r="E2" s="333"/>
      <c r="F2" s="333"/>
      <c r="G2" s="1085"/>
      <c r="H2" s="334"/>
    </row>
    <row r="3" spans="1:8" x14ac:dyDescent="0.2">
      <c r="A3" s="335"/>
      <c r="B3" s="1320" t="s">
        <v>39</v>
      </c>
      <c r="C3" s="1320"/>
      <c r="D3" s="1082">
        <f>'Input Data'!$D$20</f>
        <v>0</v>
      </c>
      <c r="E3" s="333"/>
      <c r="F3" s="1084" t="s">
        <v>189</v>
      </c>
      <c r="G3" s="1086">
        <f>'Input Data'!$D$6</f>
        <v>0</v>
      </c>
      <c r="H3" s="1077"/>
    </row>
    <row r="4" spans="1:8" x14ac:dyDescent="0.2">
      <c r="A4" s="337" t="s">
        <v>41</v>
      </c>
      <c r="B4" s="338" t="s">
        <v>4</v>
      </c>
      <c r="C4" s="333" t="s">
        <v>42</v>
      </c>
      <c r="D4" s="339" t="s">
        <v>41</v>
      </c>
      <c r="E4" s="338" t="s">
        <v>4</v>
      </c>
      <c r="F4" s="333" t="s">
        <v>42</v>
      </c>
      <c r="G4" s="333"/>
      <c r="H4" s="334"/>
    </row>
    <row r="5" spans="1:8" x14ac:dyDescent="0.2">
      <c r="A5" s="340" t="s">
        <v>43</v>
      </c>
      <c r="B5" s="341"/>
      <c r="C5" s="341"/>
      <c r="D5" s="336" t="s">
        <v>44</v>
      </c>
      <c r="E5" s="341"/>
      <c r="F5" s="1321"/>
      <c r="G5" s="1322"/>
      <c r="H5" s="1323"/>
    </row>
    <row r="6" spans="1:8" x14ac:dyDescent="0.2">
      <c r="A6" s="340" t="s">
        <v>45</v>
      </c>
      <c r="B6" s="341"/>
      <c r="C6" s="341"/>
      <c r="D6" s="336" t="s">
        <v>46</v>
      </c>
      <c r="E6" s="342"/>
      <c r="F6" s="1321"/>
      <c r="G6" s="1322"/>
      <c r="H6" s="1323"/>
    </row>
    <row r="7" spans="1:8" x14ac:dyDescent="0.2">
      <c r="A7" s="340" t="s">
        <v>47</v>
      </c>
      <c r="B7" s="342"/>
      <c r="C7" s="341"/>
      <c r="D7" s="336" t="s">
        <v>48</v>
      </c>
      <c r="E7" s="342"/>
      <c r="F7" s="1321"/>
      <c r="G7" s="1322"/>
      <c r="H7" s="1323"/>
    </row>
    <row r="8" spans="1:8" ht="15.75" thickBot="1" x14ac:dyDescent="0.25">
      <c r="A8" s="343"/>
      <c r="B8" s="344"/>
      <c r="C8" s="344"/>
      <c r="D8" s="344"/>
      <c r="E8" s="344"/>
      <c r="F8" s="344"/>
      <c r="G8" s="344"/>
      <c r="H8" s="345"/>
    </row>
    <row r="9" spans="1:8" ht="15.75" thickTop="1" x14ac:dyDescent="0.2">
      <c r="A9" s="346" t="s">
        <v>170</v>
      </c>
      <c r="B9" s="347"/>
      <c r="C9" s="347"/>
      <c r="D9" s="347"/>
      <c r="E9" s="347"/>
      <c r="F9" s="347"/>
      <c r="G9" s="347"/>
      <c r="H9" s="348"/>
    </row>
    <row r="10" spans="1:8" ht="28.5" x14ac:dyDescent="0.2">
      <c r="A10" s="349" t="s">
        <v>4</v>
      </c>
      <c r="B10" s="350" t="s">
        <v>49</v>
      </c>
      <c r="C10" s="351" t="s">
        <v>30</v>
      </c>
      <c r="D10" s="351" t="s">
        <v>50</v>
      </c>
      <c r="E10" s="352" t="s">
        <v>51</v>
      </c>
      <c r="F10" s="351" t="s">
        <v>5</v>
      </c>
      <c r="G10" s="351" t="s">
        <v>10</v>
      </c>
      <c r="H10" s="353" t="s">
        <v>52</v>
      </c>
    </row>
    <row r="11" spans="1:8" x14ac:dyDescent="0.2">
      <c r="A11" s="354"/>
      <c r="B11" s="355"/>
      <c r="C11" s="356"/>
      <c r="D11" s="356"/>
      <c r="E11" s="356"/>
      <c r="F11" s="357"/>
      <c r="G11" s="356">
        <v>6</v>
      </c>
      <c r="H11" s="358">
        <f t="shared" ref="H11:H19" si="0">F11*G11</f>
        <v>0</v>
      </c>
    </row>
    <row r="12" spans="1:8" x14ac:dyDescent="0.2">
      <c r="A12" s="359"/>
      <c r="B12" s="360"/>
      <c r="C12" s="361"/>
      <c r="D12" s="361"/>
      <c r="E12" s="361"/>
      <c r="F12" s="362"/>
      <c r="G12" s="361"/>
      <c r="H12" s="363">
        <f t="shared" si="0"/>
        <v>0</v>
      </c>
    </row>
    <row r="13" spans="1:8" x14ac:dyDescent="0.2">
      <c r="A13" s="364"/>
      <c r="B13" s="360"/>
      <c r="C13" s="361"/>
      <c r="D13" s="361"/>
      <c r="E13" s="361"/>
      <c r="F13" s="362"/>
      <c r="G13" s="361"/>
      <c r="H13" s="363">
        <f t="shared" si="0"/>
        <v>0</v>
      </c>
    </row>
    <row r="14" spans="1:8" x14ac:dyDescent="0.2">
      <c r="A14" s="364"/>
      <c r="B14" s="360"/>
      <c r="C14" s="361"/>
      <c r="D14" s="361"/>
      <c r="E14" s="361"/>
      <c r="F14" s="362"/>
      <c r="G14" s="361"/>
      <c r="H14" s="363">
        <f t="shared" si="0"/>
        <v>0</v>
      </c>
    </row>
    <row r="15" spans="1:8" x14ac:dyDescent="0.2">
      <c r="A15" s="364"/>
      <c r="B15" s="360"/>
      <c r="C15" s="361"/>
      <c r="D15" s="361"/>
      <c r="E15" s="361"/>
      <c r="F15" s="362"/>
      <c r="G15" s="361"/>
      <c r="H15" s="363">
        <f t="shared" si="0"/>
        <v>0</v>
      </c>
    </row>
    <row r="16" spans="1:8" x14ac:dyDescent="0.2">
      <c r="A16" s="364"/>
      <c r="B16" s="360"/>
      <c r="C16" s="361"/>
      <c r="D16" s="361"/>
      <c r="E16" s="361"/>
      <c r="F16" s="362"/>
      <c r="G16" s="361"/>
      <c r="H16" s="363">
        <f t="shared" si="0"/>
        <v>0</v>
      </c>
    </row>
    <row r="17" spans="1:8" x14ac:dyDescent="0.2">
      <c r="A17" s="364"/>
      <c r="B17" s="360"/>
      <c r="C17" s="361"/>
      <c r="D17" s="361"/>
      <c r="E17" s="361"/>
      <c r="F17" s="362"/>
      <c r="G17" s="361"/>
      <c r="H17" s="363">
        <f t="shared" si="0"/>
        <v>0</v>
      </c>
    </row>
    <row r="18" spans="1:8" x14ac:dyDescent="0.2">
      <c r="A18" s="364"/>
      <c r="B18" s="360"/>
      <c r="C18" s="361"/>
      <c r="D18" s="361"/>
      <c r="E18" s="361"/>
      <c r="F18" s="362"/>
      <c r="G18" s="361"/>
      <c r="H18" s="363">
        <f t="shared" si="0"/>
        <v>0</v>
      </c>
    </row>
    <row r="19" spans="1:8" x14ac:dyDescent="0.2">
      <c r="A19" s="364"/>
      <c r="B19" s="360"/>
      <c r="C19" s="361"/>
      <c r="D19" s="361"/>
      <c r="E19" s="361"/>
      <c r="F19" s="362"/>
      <c r="G19" s="361"/>
      <c r="H19" s="363">
        <f t="shared" si="0"/>
        <v>0</v>
      </c>
    </row>
    <row r="20" spans="1:8" ht="15.75" thickBot="1" x14ac:dyDescent="0.25">
      <c r="A20" s="365"/>
      <c r="B20" s="366"/>
      <c r="C20" s="367"/>
      <c r="D20" s="367"/>
      <c r="E20" s="367"/>
      <c r="F20" s="368"/>
      <c r="G20" s="369" t="s">
        <v>53</v>
      </c>
      <c r="H20" s="370">
        <f>SUM(H11:H19)</f>
        <v>0</v>
      </c>
    </row>
    <row r="21" spans="1:8" x14ac:dyDescent="0.2">
      <c r="A21" s="371"/>
      <c r="B21" s="372"/>
      <c r="C21" s="372"/>
      <c r="D21" s="372"/>
      <c r="E21" s="372"/>
      <c r="F21" s="372"/>
      <c r="G21" s="369" t="s">
        <v>243</v>
      </c>
      <c r="H21" s="373">
        <f>H20</f>
        <v>0</v>
      </c>
    </row>
    <row r="22" spans="1:8" x14ac:dyDescent="0.2">
      <c r="A22" s="335"/>
      <c r="B22" s="333"/>
      <c r="C22" s="333"/>
      <c r="D22" s="333"/>
      <c r="E22" s="333"/>
      <c r="F22" s="333"/>
      <c r="G22" s="333"/>
      <c r="H22" s="334"/>
    </row>
    <row r="23" spans="1:8" x14ac:dyDescent="0.2">
      <c r="A23" s="335"/>
      <c r="B23" s="333"/>
      <c r="C23" s="333"/>
      <c r="D23" s="333"/>
      <c r="E23" s="333"/>
      <c r="F23" s="333"/>
      <c r="G23" s="333"/>
      <c r="H23" s="334"/>
    </row>
    <row r="24" spans="1:8" x14ac:dyDescent="0.2">
      <c r="A24" s="374" t="s">
        <v>135</v>
      </c>
      <c r="B24" s="347"/>
      <c r="C24" s="347"/>
      <c r="D24" s="347"/>
      <c r="E24" s="347"/>
      <c r="F24" s="347"/>
      <c r="G24" s="347"/>
      <c r="H24" s="348"/>
    </row>
    <row r="25" spans="1:8" ht="30" x14ac:dyDescent="0.2">
      <c r="A25" s="375" t="s">
        <v>4</v>
      </c>
      <c r="B25" s="376" t="s">
        <v>49</v>
      </c>
      <c r="C25" s="377" t="s">
        <v>30</v>
      </c>
      <c r="D25" s="377" t="s">
        <v>50</v>
      </c>
      <c r="E25" s="378" t="s">
        <v>51</v>
      </c>
      <c r="F25" s="377" t="s">
        <v>5</v>
      </c>
      <c r="G25" s="377" t="s">
        <v>10</v>
      </c>
      <c r="H25" s="379" t="s">
        <v>52</v>
      </c>
    </row>
    <row r="26" spans="1:8" x14ac:dyDescent="0.2">
      <c r="A26" s="354"/>
      <c r="B26" s="355"/>
      <c r="C26" s="356"/>
      <c r="D26" s="356"/>
      <c r="E26" s="356"/>
      <c r="F26" s="357"/>
      <c r="G26" s="356"/>
      <c r="H26" s="358">
        <f>F26*G26</f>
        <v>0</v>
      </c>
    </row>
    <row r="27" spans="1:8" x14ac:dyDescent="0.2">
      <c r="A27" s="359"/>
      <c r="B27" s="360"/>
      <c r="C27" s="361"/>
      <c r="D27" s="361"/>
      <c r="E27" s="361"/>
      <c r="F27" s="362"/>
      <c r="G27" s="361"/>
      <c r="H27" s="363">
        <f t="shared" ref="H27:H35" si="1">F27*G27</f>
        <v>0</v>
      </c>
    </row>
    <row r="28" spans="1:8" x14ac:dyDescent="0.2">
      <c r="A28" s="364"/>
      <c r="B28" s="360"/>
      <c r="C28" s="361"/>
      <c r="D28" s="361"/>
      <c r="E28" s="361"/>
      <c r="F28" s="362"/>
      <c r="G28" s="361"/>
      <c r="H28" s="363">
        <f t="shared" si="1"/>
        <v>0</v>
      </c>
    </row>
    <row r="29" spans="1:8" x14ac:dyDescent="0.2">
      <c r="A29" s="364"/>
      <c r="B29" s="360"/>
      <c r="C29" s="361"/>
      <c r="D29" s="361"/>
      <c r="E29" s="361"/>
      <c r="F29" s="362"/>
      <c r="G29" s="361"/>
      <c r="H29" s="363">
        <f t="shared" si="1"/>
        <v>0</v>
      </c>
    </row>
    <row r="30" spans="1:8" x14ac:dyDescent="0.2">
      <c r="A30" s="364"/>
      <c r="B30" s="360"/>
      <c r="C30" s="361"/>
      <c r="D30" s="361"/>
      <c r="E30" s="361"/>
      <c r="F30" s="362"/>
      <c r="G30" s="361"/>
      <c r="H30" s="363">
        <f t="shared" si="1"/>
        <v>0</v>
      </c>
    </row>
    <row r="31" spans="1:8" x14ac:dyDescent="0.2">
      <c r="A31" s="364"/>
      <c r="B31" s="360"/>
      <c r="C31" s="361"/>
      <c r="D31" s="361"/>
      <c r="E31" s="361"/>
      <c r="F31" s="362"/>
      <c r="G31" s="361"/>
      <c r="H31" s="363">
        <f t="shared" si="1"/>
        <v>0</v>
      </c>
    </row>
    <row r="32" spans="1:8" x14ac:dyDescent="0.2">
      <c r="A32" s="364"/>
      <c r="B32" s="360"/>
      <c r="C32" s="361"/>
      <c r="D32" s="361"/>
      <c r="E32" s="361"/>
      <c r="F32" s="362"/>
      <c r="G32" s="361"/>
      <c r="H32" s="363">
        <f t="shared" si="1"/>
        <v>0</v>
      </c>
    </row>
    <row r="33" spans="1:8" x14ac:dyDescent="0.2">
      <c r="A33" s="364"/>
      <c r="B33" s="360"/>
      <c r="C33" s="361"/>
      <c r="D33" s="361"/>
      <c r="E33" s="361"/>
      <c r="F33" s="362"/>
      <c r="G33" s="361"/>
      <c r="H33" s="363">
        <f t="shared" si="1"/>
        <v>0</v>
      </c>
    </row>
    <row r="34" spans="1:8" x14ac:dyDescent="0.2">
      <c r="A34" s="364"/>
      <c r="B34" s="360"/>
      <c r="C34" s="361"/>
      <c r="D34" s="361"/>
      <c r="E34" s="361"/>
      <c r="F34" s="362"/>
      <c r="G34" s="361"/>
      <c r="H34" s="363">
        <f t="shared" si="1"/>
        <v>0</v>
      </c>
    </row>
    <row r="35" spans="1:8" x14ac:dyDescent="0.2">
      <c r="A35" s="364"/>
      <c r="B35" s="360"/>
      <c r="C35" s="361"/>
      <c r="D35" s="361"/>
      <c r="E35" s="361"/>
      <c r="F35" s="362"/>
      <c r="G35" s="361"/>
      <c r="H35" s="363">
        <f t="shared" si="1"/>
        <v>0</v>
      </c>
    </row>
    <row r="36" spans="1:8" ht="15.75" thickBot="1" x14ac:dyDescent="0.25">
      <c r="A36" s="380"/>
      <c r="B36" s="381"/>
      <c r="C36" s="382"/>
      <c r="D36" s="382"/>
      <c r="E36" s="382"/>
      <c r="F36" s="383"/>
      <c r="G36" s="382"/>
      <c r="H36" s="370">
        <f>SUM(H26:H35)</f>
        <v>0</v>
      </c>
    </row>
    <row r="37" spans="1:8" ht="15.75" thickBot="1" x14ac:dyDescent="0.25">
      <c r="A37" s="371"/>
      <c r="B37" s="372"/>
      <c r="C37" s="372"/>
      <c r="D37" s="372"/>
      <c r="E37" s="372"/>
      <c r="F37" s="372"/>
      <c r="G37" s="369" t="s">
        <v>244</v>
      </c>
      <c r="H37" s="384">
        <f>SUM(H36)</f>
        <v>0</v>
      </c>
    </row>
    <row r="38" spans="1:8" ht="16.5" thickTop="1" thickBot="1" x14ac:dyDescent="0.25">
      <c r="A38" s="385"/>
      <c r="B38" s="386"/>
      <c r="C38" s="386"/>
      <c r="D38" s="386"/>
      <c r="E38" s="386"/>
      <c r="F38" s="386"/>
      <c r="G38" s="369"/>
      <c r="H38" s="387"/>
    </row>
    <row r="39" spans="1:8" x14ac:dyDescent="0.2">
      <c r="A39" s="385"/>
      <c r="B39" s="386"/>
      <c r="C39" s="386"/>
      <c r="D39" s="386"/>
      <c r="E39" s="386"/>
      <c r="F39" s="386"/>
      <c r="G39" s="388"/>
      <c r="H39" s="373"/>
    </row>
    <row r="40" spans="1:8" x14ac:dyDescent="0.2">
      <c r="A40" s="335"/>
      <c r="B40" s="333"/>
      <c r="C40" s="333"/>
      <c r="D40" s="333"/>
      <c r="E40" s="333"/>
      <c r="F40" s="333"/>
      <c r="G40" s="333"/>
      <c r="H40" s="334"/>
    </row>
    <row r="41" spans="1:8" x14ac:dyDescent="0.2">
      <c r="A41" s="346" t="s">
        <v>253</v>
      </c>
      <c r="B41" s="347"/>
      <c r="C41" s="347"/>
      <c r="D41" s="347"/>
      <c r="E41" s="347"/>
      <c r="F41" s="347"/>
      <c r="G41" s="347"/>
      <c r="H41" s="389"/>
    </row>
    <row r="42" spans="1:8" ht="30" x14ac:dyDescent="0.2">
      <c r="A42" s="375" t="s">
        <v>4</v>
      </c>
      <c r="B42" s="376" t="s">
        <v>49</v>
      </c>
      <c r="C42" s="377" t="s">
        <v>30</v>
      </c>
      <c r="D42" s="377" t="s">
        <v>50</v>
      </c>
      <c r="E42" s="378" t="s">
        <v>51</v>
      </c>
      <c r="F42" s="377" t="s">
        <v>5</v>
      </c>
      <c r="G42" s="377" t="s">
        <v>10</v>
      </c>
      <c r="H42" s="379" t="s">
        <v>52</v>
      </c>
    </row>
    <row r="43" spans="1:8" x14ac:dyDescent="0.2">
      <c r="A43" s="354"/>
      <c r="B43" s="355"/>
      <c r="C43" s="356"/>
      <c r="D43" s="356"/>
      <c r="E43" s="356"/>
      <c r="F43" s="357"/>
      <c r="G43" s="356"/>
      <c r="H43" s="358">
        <f t="shared" ref="H43:H55" si="2">F43*G43</f>
        <v>0</v>
      </c>
    </row>
    <row r="44" spans="1:8" x14ac:dyDescent="0.2">
      <c r="A44" s="359"/>
      <c r="B44" s="360"/>
      <c r="C44" s="361"/>
      <c r="D44" s="361"/>
      <c r="E44" s="361"/>
      <c r="F44" s="362"/>
      <c r="G44" s="361"/>
      <c r="H44" s="363">
        <f t="shared" si="2"/>
        <v>0</v>
      </c>
    </row>
    <row r="45" spans="1:8" x14ac:dyDescent="0.2">
      <c r="A45" s="364"/>
      <c r="B45" s="360"/>
      <c r="C45" s="361"/>
      <c r="D45" s="361"/>
      <c r="E45" s="361"/>
      <c r="F45" s="362"/>
      <c r="G45" s="361"/>
      <c r="H45" s="363">
        <f t="shared" si="2"/>
        <v>0</v>
      </c>
    </row>
    <row r="46" spans="1:8" x14ac:dyDescent="0.2">
      <c r="A46" s="364"/>
      <c r="B46" s="360"/>
      <c r="C46" s="361"/>
      <c r="D46" s="361"/>
      <c r="E46" s="361"/>
      <c r="F46" s="362"/>
      <c r="G46" s="361"/>
      <c r="H46" s="363">
        <f t="shared" si="2"/>
        <v>0</v>
      </c>
    </row>
    <row r="47" spans="1:8" x14ac:dyDescent="0.2">
      <c r="A47" s="364"/>
      <c r="B47" s="360"/>
      <c r="C47" s="361"/>
      <c r="D47" s="361"/>
      <c r="E47" s="361"/>
      <c r="F47" s="362"/>
      <c r="G47" s="361"/>
      <c r="H47" s="363">
        <f t="shared" si="2"/>
        <v>0</v>
      </c>
    </row>
    <row r="48" spans="1:8" x14ac:dyDescent="0.2">
      <c r="A48" s="364"/>
      <c r="B48" s="360"/>
      <c r="C48" s="361"/>
      <c r="D48" s="361"/>
      <c r="E48" s="361"/>
      <c r="F48" s="362"/>
      <c r="G48" s="361"/>
      <c r="H48" s="363">
        <f t="shared" si="2"/>
        <v>0</v>
      </c>
    </row>
    <row r="49" spans="1:8" x14ac:dyDescent="0.2">
      <c r="A49" s="364"/>
      <c r="B49" s="360"/>
      <c r="C49" s="361"/>
      <c r="D49" s="361"/>
      <c r="E49" s="361"/>
      <c r="F49" s="362"/>
      <c r="G49" s="361"/>
      <c r="H49" s="363">
        <f t="shared" si="2"/>
        <v>0</v>
      </c>
    </row>
    <row r="50" spans="1:8" x14ac:dyDescent="0.2">
      <c r="A50" s="364"/>
      <c r="B50" s="360"/>
      <c r="C50" s="361"/>
      <c r="D50" s="361"/>
      <c r="E50" s="361"/>
      <c r="F50" s="362"/>
      <c r="G50" s="361"/>
      <c r="H50" s="363">
        <f t="shared" si="2"/>
        <v>0</v>
      </c>
    </row>
    <row r="51" spans="1:8" x14ac:dyDescent="0.2">
      <c r="A51" s="364"/>
      <c r="B51" s="360"/>
      <c r="C51" s="361"/>
      <c r="D51" s="361"/>
      <c r="E51" s="361"/>
      <c r="F51" s="362"/>
      <c r="G51" s="361"/>
      <c r="H51" s="363">
        <f t="shared" si="2"/>
        <v>0</v>
      </c>
    </row>
    <row r="52" spans="1:8" x14ac:dyDescent="0.2">
      <c r="A52" s="364"/>
      <c r="B52" s="360"/>
      <c r="C52" s="361"/>
      <c r="D52" s="361"/>
      <c r="E52" s="361"/>
      <c r="F52" s="362"/>
      <c r="G52" s="361"/>
      <c r="H52" s="363">
        <f t="shared" si="2"/>
        <v>0</v>
      </c>
    </row>
    <row r="53" spans="1:8" x14ac:dyDescent="0.2">
      <c r="A53" s="364"/>
      <c r="B53" s="360"/>
      <c r="C53" s="361"/>
      <c r="D53" s="361"/>
      <c r="E53" s="361"/>
      <c r="F53" s="362"/>
      <c r="G53" s="361"/>
      <c r="H53" s="363">
        <f t="shared" si="2"/>
        <v>0</v>
      </c>
    </row>
    <row r="54" spans="1:8" x14ac:dyDescent="0.2">
      <c r="A54" s="364"/>
      <c r="B54" s="360"/>
      <c r="C54" s="361"/>
      <c r="D54" s="361"/>
      <c r="E54" s="361"/>
      <c r="F54" s="362"/>
      <c r="G54" s="361"/>
      <c r="H54" s="363">
        <f t="shared" si="2"/>
        <v>0</v>
      </c>
    </row>
    <row r="55" spans="1:8" x14ac:dyDescent="0.2">
      <c r="A55" s="364"/>
      <c r="B55" s="360"/>
      <c r="C55" s="361"/>
      <c r="D55" s="361"/>
      <c r="E55" s="361"/>
      <c r="F55" s="362"/>
      <c r="G55" s="361"/>
      <c r="H55" s="363">
        <f t="shared" si="2"/>
        <v>0</v>
      </c>
    </row>
    <row r="56" spans="1:8" ht="15.75" thickBot="1" x14ac:dyDescent="0.25">
      <c r="A56" s="365"/>
      <c r="B56" s="366"/>
      <c r="C56" s="367"/>
      <c r="D56" s="367"/>
      <c r="E56" s="367"/>
      <c r="F56" s="368"/>
      <c r="G56" s="369" t="s">
        <v>54</v>
      </c>
      <c r="H56" s="390">
        <f>SUM(H43:H55)</f>
        <v>0</v>
      </c>
    </row>
    <row r="57" spans="1:8" ht="15.75" thickTop="1" x14ac:dyDescent="0.2">
      <c r="A57" s="371"/>
      <c r="B57" s="372"/>
      <c r="C57" s="372"/>
      <c r="D57" s="372"/>
      <c r="E57" s="372"/>
      <c r="F57" s="372"/>
      <c r="G57" s="369" t="s">
        <v>255</v>
      </c>
      <c r="H57" s="373">
        <f>H56</f>
        <v>0</v>
      </c>
    </row>
    <row r="58" spans="1:8" ht="15.75" thickBot="1" x14ac:dyDescent="0.25">
      <c r="A58" s="391"/>
      <c r="B58" s="392"/>
      <c r="C58" s="392"/>
      <c r="D58" s="392"/>
      <c r="E58" s="392"/>
      <c r="F58" s="392"/>
      <c r="G58" s="393"/>
      <c r="H58" s="394"/>
    </row>
    <row r="59" spans="1:8" ht="16.5" thickTop="1" x14ac:dyDescent="0.25">
      <c r="A59" s="11"/>
      <c r="B59" s="7"/>
      <c r="C59" s="7"/>
      <c r="D59" s="7"/>
      <c r="E59" s="7"/>
      <c r="F59" s="7"/>
      <c r="G59" s="7"/>
      <c r="H59" s="12"/>
    </row>
    <row r="60" spans="1:8" x14ac:dyDescent="0.2">
      <c r="A60" s="6"/>
      <c r="B60" s="6"/>
      <c r="C60" s="6"/>
      <c r="D60" s="6"/>
      <c r="E60" s="6"/>
      <c r="F60" s="6"/>
      <c r="G60" s="6"/>
      <c r="H60" s="6"/>
    </row>
    <row r="61" spans="1:8" ht="15.75" x14ac:dyDescent="0.25">
      <c r="A61" s="7"/>
      <c r="B61" s="7"/>
      <c r="C61" s="7"/>
      <c r="D61" s="7"/>
      <c r="E61" s="7"/>
      <c r="F61" s="7"/>
      <c r="G61" s="7"/>
      <c r="H61" s="12"/>
    </row>
    <row r="62" spans="1:8" ht="15.75" x14ac:dyDescent="0.25">
      <c r="A62" s="7"/>
      <c r="B62" s="7"/>
      <c r="C62" s="7"/>
      <c r="D62" s="7"/>
      <c r="E62" s="7"/>
      <c r="F62" s="7"/>
      <c r="G62" s="7"/>
      <c r="H62" s="12"/>
    </row>
  </sheetData>
  <mergeCells count="4">
    <mergeCell ref="B3:C3"/>
    <mergeCell ref="F5:H5"/>
    <mergeCell ref="F6:H6"/>
    <mergeCell ref="F7:H7"/>
  </mergeCells>
  <phoneticPr fontId="77" type="noConversion"/>
  <printOptions horizontalCentered="1"/>
  <pageMargins left="0.74803149606299213"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tabColor indexed="13"/>
  </sheetPr>
  <dimension ref="A1:H62"/>
  <sheetViews>
    <sheetView zoomScaleNormal="100" zoomScaleSheetLayoutView="100" workbookViewId="0"/>
  </sheetViews>
  <sheetFormatPr defaultRowHeight="15" x14ac:dyDescent="0.2"/>
  <cols>
    <col min="1" max="1" width="9.21875" customWidth="1"/>
    <col min="2" max="2" width="17" customWidth="1"/>
    <col min="3" max="3" width="19.109375" customWidth="1"/>
    <col min="4" max="4" width="10.77734375" customWidth="1"/>
    <col min="5" max="5" width="13.77734375" customWidth="1"/>
    <col min="6" max="6" width="11" customWidth="1"/>
    <col min="8" max="8" width="10.88671875" customWidth="1"/>
  </cols>
  <sheetData>
    <row r="1" spans="1:8" ht="22.5" customHeight="1" thickTop="1" thickBot="1" x14ac:dyDescent="0.25">
      <c r="A1" s="1081" t="s">
        <v>83</v>
      </c>
      <c r="B1" s="229"/>
      <c r="C1" s="229"/>
      <c r="D1" s="229"/>
      <c r="E1" s="229"/>
      <c r="F1" s="1080"/>
      <c r="G1" s="1080"/>
      <c r="H1" s="230"/>
    </row>
    <row r="2" spans="1:8" ht="19.5" customHeight="1" thickTop="1" x14ac:dyDescent="0.2">
      <c r="A2" s="480" t="s">
        <v>268</v>
      </c>
      <c r="B2" s="108"/>
      <c r="C2" s="108"/>
      <c r="D2" s="108"/>
      <c r="E2" s="498" t="s">
        <v>267</v>
      </c>
      <c r="F2" s="108"/>
      <c r="G2" s="108"/>
      <c r="H2" s="50"/>
    </row>
    <row r="3" spans="1:8" ht="16.5" thickBot="1" x14ac:dyDescent="0.25">
      <c r="A3" s="1324" t="s">
        <v>39</v>
      </c>
      <c r="B3" s="1325"/>
      <c r="C3" s="1083">
        <f>'Input Data'!$D$20</f>
        <v>0</v>
      </c>
      <c r="D3" s="231"/>
      <c r="E3" s="231"/>
      <c r="F3" s="232" t="s">
        <v>189</v>
      </c>
      <c r="G3" s="1079">
        <f>'Input Data'!$D$6</f>
        <v>0</v>
      </c>
      <c r="H3" s="1078"/>
    </row>
    <row r="4" spans="1:8" ht="15.75" thickTop="1" x14ac:dyDescent="0.2">
      <c r="A4" s="234"/>
      <c r="B4" s="235"/>
      <c r="C4" s="236"/>
      <c r="D4" s="236"/>
      <c r="E4" s="236"/>
      <c r="F4" s="108"/>
      <c r="G4" s="108"/>
      <c r="H4" s="50"/>
    </row>
    <row r="5" spans="1:8" x14ac:dyDescent="0.2">
      <c r="A5" s="237" t="s">
        <v>84</v>
      </c>
      <c r="B5" s="238"/>
      <c r="C5" s="238"/>
      <c r="D5" s="238"/>
      <c r="E5" s="238"/>
      <c r="F5" s="238"/>
      <c r="G5" s="238"/>
      <c r="H5" s="239"/>
    </row>
    <row r="6" spans="1:8" ht="30" x14ac:dyDescent="0.2">
      <c r="A6" s="240" t="s">
        <v>85</v>
      </c>
      <c r="B6" s="241" t="s">
        <v>49</v>
      </c>
      <c r="C6" s="242" t="s">
        <v>30</v>
      </c>
      <c r="D6" s="243"/>
      <c r="E6" s="241" t="s">
        <v>86</v>
      </c>
      <c r="F6" s="241" t="s">
        <v>87</v>
      </c>
      <c r="G6" s="241" t="s">
        <v>5</v>
      </c>
      <c r="H6" s="244" t="s">
        <v>8</v>
      </c>
    </row>
    <row r="7" spans="1:8" x14ac:dyDescent="0.2">
      <c r="A7" s="245"/>
      <c r="B7" s="246"/>
      <c r="C7" s="247"/>
      <c r="D7" s="248"/>
      <c r="E7" s="246"/>
      <c r="F7" s="246"/>
      <c r="G7" s="249"/>
      <c r="H7" s="250">
        <f t="shared" ref="H7:H16" si="0">F7*G7</f>
        <v>0</v>
      </c>
    </row>
    <row r="8" spans="1:8" x14ac:dyDescent="0.2">
      <c r="A8" s="251"/>
      <c r="B8" s="252"/>
      <c r="C8" s="253"/>
      <c r="D8" s="254"/>
      <c r="E8" s="252"/>
      <c r="F8" s="252"/>
      <c r="G8" s="255"/>
      <c r="H8" s="256">
        <f t="shared" si="0"/>
        <v>0</v>
      </c>
    </row>
    <row r="9" spans="1:8" x14ac:dyDescent="0.2">
      <c r="A9" s="251"/>
      <c r="B9" s="252"/>
      <c r="C9" s="253"/>
      <c r="D9" s="254"/>
      <c r="E9" s="252"/>
      <c r="F9" s="252"/>
      <c r="G9" s="255"/>
      <c r="H9" s="256">
        <f t="shared" si="0"/>
        <v>0</v>
      </c>
    </row>
    <row r="10" spans="1:8" x14ac:dyDescent="0.2">
      <c r="A10" s="251"/>
      <c r="B10" s="252"/>
      <c r="C10" s="253"/>
      <c r="D10" s="254"/>
      <c r="E10" s="252"/>
      <c r="F10" s="252"/>
      <c r="G10" s="255"/>
      <c r="H10" s="256">
        <f t="shared" si="0"/>
        <v>0</v>
      </c>
    </row>
    <row r="11" spans="1:8" x14ac:dyDescent="0.2">
      <c r="A11" s="251"/>
      <c r="B11" s="252"/>
      <c r="C11" s="253"/>
      <c r="D11" s="254"/>
      <c r="E11" s="252"/>
      <c r="F11" s="252"/>
      <c r="G11" s="255"/>
      <c r="H11" s="256">
        <f t="shared" si="0"/>
        <v>0</v>
      </c>
    </row>
    <row r="12" spans="1:8" x14ac:dyDescent="0.2">
      <c r="A12" s="251"/>
      <c r="B12" s="252"/>
      <c r="C12" s="253"/>
      <c r="D12" s="254"/>
      <c r="E12" s="252"/>
      <c r="F12" s="252"/>
      <c r="G12" s="255"/>
      <c r="H12" s="256">
        <f t="shared" si="0"/>
        <v>0</v>
      </c>
    </row>
    <row r="13" spans="1:8" x14ac:dyDescent="0.2">
      <c r="A13" s="251"/>
      <c r="B13" s="252"/>
      <c r="C13" s="253"/>
      <c r="D13" s="254"/>
      <c r="E13" s="252"/>
      <c r="F13" s="252"/>
      <c r="G13" s="255"/>
      <c r="H13" s="256">
        <f t="shared" si="0"/>
        <v>0</v>
      </c>
    </row>
    <row r="14" spans="1:8" x14ac:dyDescent="0.2">
      <c r="A14" s="251"/>
      <c r="B14" s="252"/>
      <c r="C14" s="253"/>
      <c r="D14" s="254"/>
      <c r="E14" s="252"/>
      <c r="F14" s="252"/>
      <c r="G14" s="255"/>
      <c r="H14" s="256">
        <f t="shared" si="0"/>
        <v>0</v>
      </c>
    </row>
    <row r="15" spans="1:8" x14ac:dyDescent="0.2">
      <c r="A15" s="251"/>
      <c r="B15" s="252"/>
      <c r="C15" s="253"/>
      <c r="D15" s="254"/>
      <c r="E15" s="252"/>
      <c r="F15" s="252"/>
      <c r="G15" s="255"/>
      <c r="H15" s="256">
        <f t="shared" si="0"/>
        <v>0</v>
      </c>
    </row>
    <row r="16" spans="1:8" ht="15.75" thickBot="1" x14ac:dyDescent="0.25">
      <c r="A16" s="257"/>
      <c r="B16" s="258"/>
      <c r="C16" s="259"/>
      <c r="D16" s="260"/>
      <c r="E16" s="258"/>
      <c r="F16" s="258"/>
      <c r="G16" s="261"/>
      <c r="H16" s="262">
        <f t="shared" si="0"/>
        <v>0</v>
      </c>
    </row>
    <row r="17" spans="1:8" x14ac:dyDescent="0.2">
      <c r="A17" s="263"/>
      <c r="B17" s="264"/>
      <c r="C17" s="264"/>
      <c r="D17" s="264"/>
      <c r="E17" s="264"/>
      <c r="F17" s="264"/>
      <c r="G17" s="265" t="s">
        <v>259</v>
      </c>
      <c r="H17" s="266">
        <f>SUM(H7:H16)</f>
        <v>0</v>
      </c>
    </row>
    <row r="18" spans="1:8" x14ac:dyDescent="0.2">
      <c r="A18" s="267"/>
      <c r="B18" s="108"/>
      <c r="C18" s="108"/>
      <c r="D18" s="108"/>
      <c r="E18" s="108"/>
      <c r="F18" s="108"/>
      <c r="G18" s="108"/>
      <c r="H18" s="50"/>
    </row>
    <row r="19" spans="1:8" x14ac:dyDescent="0.2">
      <c r="A19" s="237" t="s">
        <v>88</v>
      </c>
      <c r="B19" s="268"/>
      <c r="C19" s="268"/>
      <c r="D19" s="268"/>
      <c r="E19" s="268"/>
      <c r="F19" s="268"/>
      <c r="G19" s="268"/>
      <c r="H19" s="269"/>
    </row>
    <row r="20" spans="1:8" ht="45" x14ac:dyDescent="0.2">
      <c r="A20" s="240" t="s">
        <v>4</v>
      </c>
      <c r="B20" s="242" t="s">
        <v>49</v>
      </c>
      <c r="C20" s="270"/>
      <c r="D20" s="242" t="s">
        <v>30</v>
      </c>
      <c r="E20" s="243"/>
      <c r="F20" s="241" t="s">
        <v>89</v>
      </c>
      <c r="G20" s="241" t="s">
        <v>90</v>
      </c>
      <c r="H20" s="244" t="s">
        <v>8</v>
      </c>
    </row>
    <row r="21" spans="1:8" x14ac:dyDescent="0.2">
      <c r="A21" s="245"/>
      <c r="B21" s="247"/>
      <c r="C21" s="271"/>
      <c r="D21" s="247"/>
      <c r="E21" s="248"/>
      <c r="F21" s="272"/>
      <c r="G21" s="273"/>
      <c r="H21" s="250">
        <f t="shared" ref="H21:H30" si="1">F21*G21</f>
        <v>0</v>
      </c>
    </row>
    <row r="22" spans="1:8" x14ac:dyDescent="0.2">
      <c r="A22" s="251"/>
      <c r="B22" s="253"/>
      <c r="C22" s="274"/>
      <c r="D22" s="253"/>
      <c r="E22" s="254"/>
      <c r="F22" s="252"/>
      <c r="G22" s="275"/>
      <c r="H22" s="256">
        <f t="shared" si="1"/>
        <v>0</v>
      </c>
    </row>
    <row r="23" spans="1:8" x14ac:dyDescent="0.2">
      <c r="A23" s="251"/>
      <c r="B23" s="253"/>
      <c r="C23" s="274"/>
      <c r="D23" s="253"/>
      <c r="E23" s="254"/>
      <c r="F23" s="252"/>
      <c r="G23" s="275"/>
      <c r="H23" s="256">
        <f t="shared" si="1"/>
        <v>0</v>
      </c>
    </row>
    <row r="24" spans="1:8" x14ac:dyDescent="0.2">
      <c r="A24" s="251"/>
      <c r="B24" s="253"/>
      <c r="C24" s="274"/>
      <c r="D24" s="253"/>
      <c r="E24" s="254"/>
      <c r="F24" s="252"/>
      <c r="G24" s="275"/>
      <c r="H24" s="256">
        <f t="shared" si="1"/>
        <v>0</v>
      </c>
    </row>
    <row r="25" spans="1:8" x14ac:dyDescent="0.2">
      <c r="A25" s="251"/>
      <c r="B25" s="253"/>
      <c r="C25" s="274"/>
      <c r="D25" s="253"/>
      <c r="E25" s="254"/>
      <c r="F25" s="252"/>
      <c r="G25" s="275"/>
      <c r="H25" s="256">
        <f t="shared" si="1"/>
        <v>0</v>
      </c>
    </row>
    <row r="26" spans="1:8" x14ac:dyDescent="0.2">
      <c r="A26" s="251"/>
      <c r="B26" s="253"/>
      <c r="C26" s="274"/>
      <c r="D26" s="253"/>
      <c r="E26" s="254"/>
      <c r="F26" s="252"/>
      <c r="G26" s="275"/>
      <c r="H26" s="256">
        <f t="shared" si="1"/>
        <v>0</v>
      </c>
    </row>
    <row r="27" spans="1:8" x14ac:dyDescent="0.2">
      <c r="A27" s="251"/>
      <c r="B27" s="253"/>
      <c r="C27" s="274"/>
      <c r="D27" s="253"/>
      <c r="E27" s="254"/>
      <c r="F27" s="252"/>
      <c r="G27" s="275"/>
      <c r="H27" s="256">
        <f t="shared" si="1"/>
        <v>0</v>
      </c>
    </row>
    <row r="28" spans="1:8" x14ac:dyDescent="0.2">
      <c r="A28" s="251"/>
      <c r="B28" s="253"/>
      <c r="C28" s="274"/>
      <c r="D28" s="253"/>
      <c r="E28" s="254"/>
      <c r="F28" s="252"/>
      <c r="G28" s="275"/>
      <c r="H28" s="256">
        <f t="shared" si="1"/>
        <v>0</v>
      </c>
    </row>
    <row r="29" spans="1:8" x14ac:dyDescent="0.2">
      <c r="A29" s="251"/>
      <c r="B29" s="253"/>
      <c r="C29" s="274"/>
      <c r="D29" s="253"/>
      <c r="E29" s="254"/>
      <c r="F29" s="252"/>
      <c r="G29" s="275"/>
      <c r="H29" s="256">
        <f t="shared" si="1"/>
        <v>0</v>
      </c>
    </row>
    <row r="30" spans="1:8" ht="15.75" thickBot="1" x14ac:dyDescent="0.25">
      <c r="A30" s="257"/>
      <c r="B30" s="259"/>
      <c r="C30" s="276"/>
      <c r="D30" s="259"/>
      <c r="E30" s="260"/>
      <c r="F30" s="258"/>
      <c r="G30" s="277"/>
      <c r="H30" s="262">
        <f t="shared" si="1"/>
        <v>0</v>
      </c>
    </row>
    <row r="31" spans="1:8" x14ac:dyDescent="0.2">
      <c r="A31" s="263"/>
      <c r="B31" s="264"/>
      <c r="C31" s="264"/>
      <c r="D31" s="264"/>
      <c r="E31" s="264"/>
      <c r="F31" s="264"/>
      <c r="G31" s="265" t="s">
        <v>260</v>
      </c>
      <c r="H31" s="266">
        <f>SUM(H21:H30)</f>
        <v>0</v>
      </c>
    </row>
    <row r="32" spans="1:8" x14ac:dyDescent="0.2">
      <c r="A32" s="278"/>
      <c r="B32" s="279"/>
      <c r="C32" s="279"/>
      <c r="D32" s="279"/>
      <c r="E32" s="279"/>
      <c r="F32" s="279"/>
      <c r="G32" s="279"/>
      <c r="H32" s="280"/>
    </row>
    <row r="33" spans="1:8" x14ac:dyDescent="0.2">
      <c r="A33" s="237" t="s">
        <v>91</v>
      </c>
      <c r="B33" s="238"/>
      <c r="C33" s="238"/>
      <c r="D33" s="238"/>
      <c r="E33" s="238"/>
      <c r="F33" s="238"/>
      <c r="G33" s="238"/>
      <c r="H33" s="239"/>
    </row>
    <row r="34" spans="1:8" ht="45" x14ac:dyDescent="0.2">
      <c r="A34" s="240" t="s">
        <v>4</v>
      </c>
      <c r="B34" s="281" t="s">
        <v>49</v>
      </c>
      <c r="C34" s="243"/>
      <c r="D34" s="241" t="s">
        <v>92</v>
      </c>
      <c r="E34" s="241" t="s">
        <v>93</v>
      </c>
      <c r="F34" s="241" t="s">
        <v>94</v>
      </c>
      <c r="G34" s="241" t="s">
        <v>95</v>
      </c>
      <c r="H34" s="244" t="s">
        <v>8</v>
      </c>
    </row>
    <row r="35" spans="1:8" x14ac:dyDescent="0.2">
      <c r="A35" s="282"/>
      <c r="B35" s="283"/>
      <c r="C35" s="284"/>
      <c r="D35" s="285"/>
      <c r="E35" s="285"/>
      <c r="F35" s="285"/>
      <c r="G35" s="286"/>
      <c r="H35" s="287">
        <f>G35*E35</f>
        <v>0</v>
      </c>
    </row>
    <row r="36" spans="1:8" x14ac:dyDescent="0.2">
      <c r="A36" s="251"/>
      <c r="B36" s="253"/>
      <c r="C36" s="254"/>
      <c r="D36" s="252"/>
      <c r="E36" s="252"/>
      <c r="F36" s="252"/>
      <c r="G36" s="288"/>
      <c r="H36" s="289">
        <f t="shared" ref="H36:H44" si="2">G36*E36</f>
        <v>0</v>
      </c>
    </row>
    <row r="37" spans="1:8" x14ac:dyDescent="0.2">
      <c r="A37" s="251"/>
      <c r="B37" s="253"/>
      <c r="C37" s="254"/>
      <c r="D37" s="252"/>
      <c r="E37" s="252"/>
      <c r="F37" s="252"/>
      <c r="G37" s="288"/>
      <c r="H37" s="289">
        <f t="shared" si="2"/>
        <v>0</v>
      </c>
    </row>
    <row r="38" spans="1:8" x14ac:dyDescent="0.2">
      <c r="A38" s="251"/>
      <c r="B38" s="253"/>
      <c r="C38" s="254"/>
      <c r="D38" s="252"/>
      <c r="E38" s="252"/>
      <c r="F38" s="252"/>
      <c r="G38" s="288"/>
      <c r="H38" s="289">
        <f t="shared" si="2"/>
        <v>0</v>
      </c>
    </row>
    <row r="39" spans="1:8" x14ac:dyDescent="0.2">
      <c r="A39" s="251"/>
      <c r="B39" s="253"/>
      <c r="C39" s="254"/>
      <c r="D39" s="252"/>
      <c r="E39" s="252"/>
      <c r="F39" s="252"/>
      <c r="G39" s="288"/>
      <c r="H39" s="289">
        <f t="shared" si="2"/>
        <v>0</v>
      </c>
    </row>
    <row r="40" spans="1:8" x14ac:dyDescent="0.2">
      <c r="A40" s="251"/>
      <c r="B40" s="253"/>
      <c r="C40" s="254"/>
      <c r="D40" s="252"/>
      <c r="E40" s="252"/>
      <c r="F40" s="252"/>
      <c r="G40" s="288"/>
      <c r="H40" s="289">
        <f t="shared" si="2"/>
        <v>0</v>
      </c>
    </row>
    <row r="41" spans="1:8" x14ac:dyDescent="0.2">
      <c r="A41" s="251"/>
      <c r="B41" s="253"/>
      <c r="C41" s="254"/>
      <c r="D41" s="252"/>
      <c r="E41" s="252"/>
      <c r="F41" s="252"/>
      <c r="G41" s="288"/>
      <c r="H41" s="289">
        <f t="shared" si="2"/>
        <v>0</v>
      </c>
    </row>
    <row r="42" spans="1:8" x14ac:dyDescent="0.2">
      <c r="A42" s="257"/>
      <c r="B42" s="259"/>
      <c r="C42" s="260"/>
      <c r="D42" s="258"/>
      <c r="E42" s="258"/>
      <c r="F42" s="258"/>
      <c r="G42" s="290"/>
      <c r="H42" s="289">
        <f t="shared" si="2"/>
        <v>0</v>
      </c>
    </row>
    <row r="43" spans="1:8" x14ac:dyDescent="0.2">
      <c r="A43" s="291"/>
      <c r="B43" s="292"/>
      <c r="C43" s="292"/>
      <c r="D43" s="292"/>
      <c r="E43" s="292"/>
      <c r="F43" s="292"/>
      <c r="G43" s="293"/>
      <c r="H43" s="289">
        <f t="shared" si="2"/>
        <v>0</v>
      </c>
    </row>
    <row r="44" spans="1:8" x14ac:dyDescent="0.2">
      <c r="A44" s="291"/>
      <c r="B44" s="292"/>
      <c r="C44" s="292"/>
      <c r="D44" s="292"/>
      <c r="E44" s="292"/>
      <c r="F44" s="292"/>
      <c r="G44" s="292"/>
      <c r="H44" s="289">
        <f t="shared" si="2"/>
        <v>0</v>
      </c>
    </row>
    <row r="45" spans="1:8" x14ac:dyDescent="0.2">
      <c r="A45" s="294"/>
      <c r="B45" s="295"/>
      <c r="C45" s="295"/>
      <c r="D45" s="295"/>
      <c r="E45" s="295"/>
      <c r="F45" s="295"/>
      <c r="G45" s="265" t="s">
        <v>261</v>
      </c>
      <c r="H45" s="296">
        <f>SUM(H35:H44)</f>
        <v>0</v>
      </c>
    </row>
    <row r="46" spans="1:8" x14ac:dyDescent="0.2">
      <c r="A46" s="267"/>
      <c r="B46" s="108"/>
      <c r="C46" s="108"/>
      <c r="D46" s="108"/>
      <c r="E46" s="108"/>
      <c r="F46" s="108"/>
      <c r="G46" s="108"/>
      <c r="H46" s="50"/>
    </row>
    <row r="47" spans="1:8" x14ac:dyDescent="0.2">
      <c r="A47" s="237" t="s">
        <v>96</v>
      </c>
      <c r="B47" s="238"/>
      <c r="C47" s="238"/>
      <c r="D47" s="238"/>
      <c r="E47" s="238"/>
      <c r="F47" s="238"/>
      <c r="G47" s="238"/>
      <c r="H47" s="239"/>
    </row>
    <row r="48" spans="1:8" ht="45" x14ac:dyDescent="0.2">
      <c r="A48" s="297" t="s">
        <v>4</v>
      </c>
      <c r="B48" s="281" t="s">
        <v>42</v>
      </c>
      <c r="C48" s="298"/>
      <c r="D48" s="241" t="s">
        <v>97</v>
      </c>
      <c r="E48" s="241" t="s">
        <v>98</v>
      </c>
      <c r="F48" s="241" t="s">
        <v>99</v>
      </c>
      <c r="G48" s="241" t="s">
        <v>100</v>
      </c>
      <c r="H48" s="244" t="s">
        <v>52</v>
      </c>
    </row>
    <row r="49" spans="1:8" x14ac:dyDescent="0.2">
      <c r="A49" s="245"/>
      <c r="B49" s="247"/>
      <c r="C49" s="299"/>
      <c r="D49" s="246"/>
      <c r="E49" s="246"/>
      <c r="F49" s="246"/>
      <c r="G49" s="272"/>
      <c r="H49" s="300">
        <f>G49*F49</f>
        <v>0</v>
      </c>
    </row>
    <row r="50" spans="1:8" x14ac:dyDescent="0.2">
      <c r="A50" s="251"/>
      <c r="B50" s="253"/>
      <c r="C50" s="301"/>
      <c r="D50" s="253"/>
      <c r="E50" s="252"/>
      <c r="F50" s="252"/>
      <c r="G50" s="288"/>
      <c r="H50" s="289"/>
    </row>
    <row r="51" spans="1:8" x14ac:dyDescent="0.2">
      <c r="A51" s="251"/>
      <c r="B51" s="253"/>
      <c r="C51" s="301"/>
      <c r="D51" s="253"/>
      <c r="E51" s="252"/>
      <c r="F51" s="252"/>
      <c r="G51" s="288"/>
      <c r="H51" s="289"/>
    </row>
    <row r="52" spans="1:8" x14ac:dyDescent="0.2">
      <c r="A52" s="251"/>
      <c r="B52" s="253"/>
      <c r="C52" s="301"/>
      <c r="D52" s="253"/>
      <c r="E52" s="252"/>
      <c r="F52" s="252"/>
      <c r="G52" s="288"/>
      <c r="H52" s="289"/>
    </row>
    <row r="53" spans="1:8" x14ac:dyDescent="0.2">
      <c r="A53" s="251"/>
      <c r="B53" s="253"/>
      <c r="C53" s="301"/>
      <c r="D53" s="253"/>
      <c r="E53" s="252"/>
      <c r="F53" s="252"/>
      <c r="G53" s="288"/>
      <c r="H53" s="289"/>
    </row>
    <row r="54" spans="1:8" x14ac:dyDescent="0.2">
      <c r="A54" s="251"/>
      <c r="B54" s="253"/>
      <c r="C54" s="301"/>
      <c r="D54" s="253"/>
      <c r="E54" s="252"/>
      <c r="F54" s="252"/>
      <c r="G54" s="288"/>
      <c r="H54" s="289"/>
    </row>
    <row r="55" spans="1:8" ht="15.75" thickBot="1" x14ac:dyDescent="0.25">
      <c r="A55" s="257"/>
      <c r="B55" s="259"/>
      <c r="C55" s="302"/>
      <c r="D55" s="259"/>
      <c r="E55" s="252"/>
      <c r="F55" s="258"/>
      <c r="G55" s="290"/>
      <c r="H55" s="303"/>
    </row>
    <row r="56" spans="1:8" x14ac:dyDescent="0.2">
      <c r="A56" s="263"/>
      <c r="B56" s="264"/>
      <c r="C56" s="264"/>
      <c r="D56" s="264"/>
      <c r="E56" s="304"/>
      <c r="F56" s="264"/>
      <c r="G56" s="265" t="s">
        <v>251</v>
      </c>
      <c r="H56" s="266">
        <f>SUM(H49:H55)</f>
        <v>0</v>
      </c>
    </row>
    <row r="57" spans="1:8" ht="15.75" thickBot="1" x14ac:dyDescent="0.25">
      <c r="A57" s="278"/>
      <c r="B57" s="279"/>
      <c r="C57" s="279"/>
      <c r="D57" s="279"/>
      <c r="E57" s="305"/>
      <c r="F57" s="279"/>
      <c r="G57" s="279"/>
      <c r="H57" s="306"/>
    </row>
    <row r="58" spans="1:8" ht="15.75" thickBot="1" x14ac:dyDescent="0.25">
      <c r="A58" s="278"/>
      <c r="B58" s="307"/>
      <c r="C58" s="307"/>
      <c r="D58" s="307"/>
      <c r="E58" s="307"/>
      <c r="F58" s="307"/>
      <c r="G58" s="507" t="s">
        <v>270</v>
      </c>
      <c r="H58" s="508">
        <f>H17+IF(AND(H31&gt;0,H17&gt;0),0,H31)+H45+H56</f>
        <v>0</v>
      </c>
    </row>
    <row r="59" spans="1:8" ht="16.5" thickTop="1" thickBot="1" x14ac:dyDescent="0.25">
      <c r="A59" s="309" t="str">
        <f>IF(AND(H31&gt;0,H17&gt;0),"You cannot claim for both Part Time and Full Time supervision","")</f>
        <v/>
      </c>
      <c r="B59" s="310"/>
      <c r="C59" s="310"/>
      <c r="D59" s="310"/>
      <c r="E59" s="310"/>
      <c r="F59" s="310"/>
      <c r="G59" s="311" t="s">
        <v>246</v>
      </c>
      <c r="H59" s="497">
        <f>H58/1.14</f>
        <v>0</v>
      </c>
    </row>
    <row r="60" spans="1:8" ht="15.75" thickTop="1" x14ac:dyDescent="0.2">
      <c r="A60" s="278"/>
      <c r="B60" s="279"/>
      <c r="C60" s="279"/>
      <c r="D60" s="279"/>
      <c r="E60" s="279"/>
      <c r="F60" s="279"/>
      <c r="G60" s="308"/>
      <c r="H60" s="496"/>
    </row>
    <row r="61" spans="1:8" ht="15.75" thickBot="1" x14ac:dyDescent="0.25">
      <c r="A61" s="312"/>
      <c r="B61" s="307"/>
      <c r="C61" s="307"/>
      <c r="D61" s="307"/>
      <c r="E61" s="307"/>
      <c r="F61" s="307"/>
      <c r="G61" s="313"/>
      <c r="H61" s="314"/>
    </row>
    <row r="62" spans="1:8" ht="15.75" thickTop="1" x14ac:dyDescent="0.2"/>
  </sheetData>
  <mergeCells count="1">
    <mergeCell ref="A3:B3"/>
  </mergeCells>
  <phoneticPr fontId="77" type="noConversion"/>
  <printOptions horizontalCentered="1"/>
  <pageMargins left="0.55118110236220474"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310805&amp;C&amp;8&amp;A&amp;R&amp;8&amp;D</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4"/>
  <sheetViews>
    <sheetView zoomScaleNormal="100" zoomScaleSheetLayoutView="75" workbookViewId="0"/>
  </sheetViews>
  <sheetFormatPr defaultRowHeight="15" x14ac:dyDescent="0.2"/>
  <cols>
    <col min="1" max="1" width="9.33203125" bestFit="1" customWidth="1"/>
    <col min="5" max="5" width="10" customWidth="1"/>
    <col min="9" max="9" width="9" bestFit="1" customWidth="1"/>
  </cols>
  <sheetData>
    <row r="1" spans="1:9" ht="19.5" thickTop="1" thickBot="1" x14ac:dyDescent="0.25">
      <c r="A1" s="1081" t="s">
        <v>103</v>
      </c>
      <c r="B1" s="229"/>
      <c r="C1" s="229"/>
      <c r="D1" s="229"/>
      <c r="E1" s="229"/>
      <c r="F1" s="229"/>
      <c r="G1" s="229"/>
      <c r="H1" s="229"/>
      <c r="I1" s="230"/>
    </row>
    <row r="2" spans="1:9" ht="16.5" thickTop="1" x14ac:dyDescent="0.2">
      <c r="A2" s="480" t="s">
        <v>268</v>
      </c>
      <c r="B2" s="108"/>
      <c r="C2" s="108"/>
      <c r="D2" s="108"/>
      <c r="E2" s="108"/>
      <c r="F2" s="108"/>
      <c r="G2" s="108"/>
      <c r="H2" s="108"/>
      <c r="I2" s="50"/>
    </row>
    <row r="3" spans="1:9" ht="15.75" x14ac:dyDescent="0.2">
      <c r="A3" s="1293" t="s">
        <v>39</v>
      </c>
      <c r="B3" s="1294"/>
      <c r="C3" s="1082">
        <f>'Input Data'!$D$20</f>
        <v>0</v>
      </c>
      <c r="D3" s="108"/>
      <c r="E3" s="108"/>
      <c r="F3" s="315" t="s">
        <v>209</v>
      </c>
      <c r="G3" s="1075">
        <f>'Input Data'!$D$6</f>
        <v>0</v>
      </c>
      <c r="H3" s="1076"/>
      <c r="I3" s="50"/>
    </row>
    <row r="4" spans="1:9" ht="15.75" thickBot="1" x14ac:dyDescent="0.25">
      <c r="A4" s="316"/>
      <c r="B4" s="228"/>
      <c r="C4" s="228"/>
      <c r="D4" s="228"/>
      <c r="E4" s="228"/>
      <c r="F4" s="228"/>
      <c r="G4" s="228"/>
      <c r="H4" s="228"/>
      <c r="I4" s="233"/>
    </row>
    <row r="5" spans="1:9" ht="15.75" thickTop="1" x14ac:dyDescent="0.2">
      <c r="A5" s="267"/>
      <c r="B5" s="108"/>
      <c r="C5" s="108"/>
      <c r="D5" s="108"/>
      <c r="E5" s="108"/>
      <c r="F5" s="108"/>
      <c r="G5" s="108"/>
      <c r="H5" s="108"/>
      <c r="I5" s="50"/>
    </row>
    <row r="6" spans="1:9" x14ac:dyDescent="0.2">
      <c r="A6" s="317" t="s">
        <v>104</v>
      </c>
      <c r="B6" s="238"/>
      <c r="C6" s="238"/>
      <c r="D6" s="238"/>
      <c r="E6" s="238"/>
      <c r="F6" s="238"/>
      <c r="G6" s="238"/>
      <c r="H6" s="238"/>
      <c r="I6" s="239"/>
    </row>
    <row r="7" spans="1:9" ht="30" x14ac:dyDescent="0.2">
      <c r="A7" s="240" t="s">
        <v>4</v>
      </c>
      <c r="B7" s="1326" t="s">
        <v>105</v>
      </c>
      <c r="C7" s="1327"/>
      <c r="D7" s="1328"/>
      <c r="E7" s="241" t="s">
        <v>106</v>
      </c>
      <c r="F7" s="1326" t="s">
        <v>42</v>
      </c>
      <c r="G7" s="1327"/>
      <c r="H7" s="1328"/>
      <c r="I7" s="244" t="s">
        <v>52</v>
      </c>
    </row>
    <row r="8" spans="1:9" x14ac:dyDescent="0.2">
      <c r="A8" s="318"/>
      <c r="B8" s="1308"/>
      <c r="C8" s="1299"/>
      <c r="D8" s="1300"/>
      <c r="E8" s="319"/>
      <c r="F8" s="1308"/>
      <c r="G8" s="1299"/>
      <c r="H8" s="1300"/>
      <c r="I8" s="320"/>
    </row>
    <row r="9" spans="1:9" x14ac:dyDescent="0.2">
      <c r="A9" s="251"/>
      <c r="B9" s="1309"/>
      <c r="C9" s="1291"/>
      <c r="D9" s="1292"/>
      <c r="E9" s="252"/>
      <c r="F9" s="1309"/>
      <c r="G9" s="1291"/>
      <c r="H9" s="1292"/>
      <c r="I9" s="321"/>
    </row>
    <row r="10" spans="1:9" x14ac:dyDescent="0.2">
      <c r="A10" s="251"/>
      <c r="B10" s="1309"/>
      <c r="C10" s="1291"/>
      <c r="D10" s="1292"/>
      <c r="E10" s="252"/>
      <c r="F10" s="1309"/>
      <c r="G10" s="1291"/>
      <c r="H10" s="1292"/>
      <c r="I10" s="321"/>
    </row>
    <row r="11" spans="1:9" x14ac:dyDescent="0.2">
      <c r="A11" s="251"/>
      <c r="B11" s="1309"/>
      <c r="C11" s="1291"/>
      <c r="D11" s="1292"/>
      <c r="E11" s="252"/>
      <c r="F11" s="1309"/>
      <c r="G11" s="1291"/>
      <c r="H11" s="1292"/>
      <c r="I11" s="321"/>
    </row>
    <row r="12" spans="1:9" x14ac:dyDescent="0.2">
      <c r="A12" s="251"/>
      <c r="B12" s="1309"/>
      <c r="C12" s="1291"/>
      <c r="D12" s="1292"/>
      <c r="E12" s="252"/>
      <c r="F12" s="1309"/>
      <c r="G12" s="1291"/>
      <c r="H12" s="1292"/>
      <c r="I12" s="321"/>
    </row>
    <row r="13" spans="1:9" x14ac:dyDescent="0.2">
      <c r="A13" s="251"/>
      <c r="B13" s="1309"/>
      <c r="C13" s="1291"/>
      <c r="D13" s="1292"/>
      <c r="E13" s="252"/>
      <c r="F13" s="1309"/>
      <c r="G13" s="1291"/>
      <c r="H13" s="1292"/>
      <c r="I13" s="321"/>
    </row>
    <row r="14" spans="1:9" x14ac:dyDescent="0.2">
      <c r="A14" s="251"/>
      <c r="B14" s="1309"/>
      <c r="C14" s="1291"/>
      <c r="D14" s="1292"/>
      <c r="E14" s="252"/>
      <c r="F14" s="1309"/>
      <c r="G14" s="1291"/>
      <c r="H14" s="1292"/>
      <c r="I14" s="321"/>
    </row>
    <row r="15" spans="1:9" x14ac:dyDescent="0.2">
      <c r="A15" s="251"/>
      <c r="B15" s="1309"/>
      <c r="C15" s="1291"/>
      <c r="D15" s="1292"/>
      <c r="E15" s="252"/>
      <c r="F15" s="1309"/>
      <c r="G15" s="1291"/>
      <c r="H15" s="1292"/>
      <c r="I15" s="321"/>
    </row>
    <row r="16" spans="1:9" x14ac:dyDescent="0.2">
      <c r="A16" s="251"/>
      <c r="B16" s="1309"/>
      <c r="C16" s="1291"/>
      <c r="D16" s="1292"/>
      <c r="E16" s="252"/>
      <c r="F16" s="1309"/>
      <c r="G16" s="1291"/>
      <c r="H16" s="1292"/>
      <c r="I16" s="321"/>
    </row>
    <row r="17" spans="1:9" ht="15.75" thickBot="1" x14ac:dyDescent="0.25">
      <c r="A17" s="322"/>
      <c r="B17" s="1319"/>
      <c r="C17" s="1302"/>
      <c r="D17" s="1303"/>
      <c r="E17" s="323"/>
      <c r="F17" s="1319"/>
      <c r="G17" s="1302"/>
      <c r="H17" s="1303"/>
      <c r="I17" s="324"/>
    </row>
    <row r="18" spans="1:9" x14ac:dyDescent="0.2">
      <c r="A18" s="263"/>
      <c r="B18" s="264"/>
      <c r="C18" s="264"/>
      <c r="D18" s="264"/>
      <c r="E18" s="264"/>
      <c r="F18" s="264"/>
      <c r="G18" s="264"/>
      <c r="H18" s="265" t="s">
        <v>109</v>
      </c>
      <c r="I18" s="575">
        <f>SUM(I8:I17)</f>
        <v>0</v>
      </c>
    </row>
    <row r="19" spans="1:9" ht="15.75" thickBot="1" x14ac:dyDescent="0.25">
      <c r="A19" s="278"/>
      <c r="B19" s="279"/>
      <c r="C19" s="279"/>
      <c r="D19" s="279"/>
      <c r="E19" s="279"/>
      <c r="F19" s="279"/>
      <c r="G19" s="279"/>
      <c r="H19" s="576" t="s">
        <v>282</v>
      </c>
      <c r="I19" s="577">
        <v>0</v>
      </c>
    </row>
    <row r="20" spans="1:9" ht="16.5" thickTop="1" thickBot="1" x14ac:dyDescent="0.25">
      <c r="A20" s="267"/>
      <c r="B20" s="108"/>
      <c r="C20" s="108"/>
      <c r="D20" s="108"/>
      <c r="E20" s="108"/>
      <c r="F20" s="108"/>
      <c r="G20" s="108"/>
      <c r="H20" s="279" t="s">
        <v>283</v>
      </c>
      <c r="I20" s="578">
        <f>I18-I19</f>
        <v>0</v>
      </c>
    </row>
    <row r="21" spans="1:9" x14ac:dyDescent="0.2">
      <c r="A21" s="325" t="s">
        <v>110</v>
      </c>
      <c r="B21" s="238"/>
      <c r="C21" s="238"/>
      <c r="D21" s="238"/>
      <c r="E21" s="238"/>
      <c r="F21" s="238"/>
      <c r="G21" s="238"/>
      <c r="H21" s="238"/>
      <c r="I21" s="239"/>
    </row>
    <row r="22" spans="1:9" x14ac:dyDescent="0.2">
      <c r="A22" s="234" t="s">
        <v>111</v>
      </c>
      <c r="B22" s="108" t="s">
        <v>107</v>
      </c>
      <c r="C22" s="108"/>
      <c r="D22" s="235" t="s">
        <v>112</v>
      </c>
      <c r="E22" s="108" t="s">
        <v>108</v>
      </c>
      <c r="F22" s="235"/>
      <c r="G22" s="326" t="s">
        <v>113</v>
      </c>
      <c r="H22" s="108"/>
      <c r="I22" s="50"/>
    </row>
    <row r="23" spans="1:9" x14ac:dyDescent="0.2">
      <c r="A23" s="327" t="s">
        <v>114</v>
      </c>
      <c r="B23" s="328" t="s">
        <v>115</v>
      </c>
      <c r="C23" s="328"/>
      <c r="D23" s="329" t="s">
        <v>116</v>
      </c>
      <c r="E23" s="328" t="s">
        <v>117</v>
      </c>
      <c r="F23" s="329"/>
      <c r="G23" s="329" t="s">
        <v>118</v>
      </c>
      <c r="H23" s="328"/>
      <c r="I23" s="330"/>
    </row>
    <row r="24" spans="1:9" x14ac:dyDescent="0.2">
      <c r="A24" s="267"/>
      <c r="B24" s="108"/>
      <c r="C24" s="108"/>
      <c r="D24" s="108"/>
      <c r="E24" s="108"/>
      <c r="F24" s="108"/>
      <c r="G24" s="108"/>
      <c r="H24" s="108"/>
      <c r="I24" s="50"/>
    </row>
  </sheetData>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77" type="noConversion"/>
  <printOptions horizontalCentered="1"/>
  <pageMargins left="0.55118110236220474" right="0.55118110236220474" top="0.78740157480314965" bottom="0.78740157480314965" header="0.51181102362204722" footer="0.51181102362204722"/>
  <pageSetup paperSize="9" scale="85" orientation="portrait" horizontalDpi="300" verticalDpi="300" r:id="rId1"/>
  <headerFooter alignWithMargins="0">
    <oddFooter>&amp;L&amp;8&amp;F Rev 1 of 310805&amp;C&amp;8&amp;A&amp;R&amp;8&amp;D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F9" sqref="F9:G9"/>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723"/>
      <c r="B1" s="724"/>
      <c r="C1" s="724"/>
      <c r="D1" s="724"/>
      <c r="E1" s="724"/>
      <c r="F1" s="724"/>
      <c r="G1" s="724"/>
      <c r="H1" s="724"/>
      <c r="I1" s="724"/>
      <c r="J1" s="724"/>
      <c r="K1" s="724" t="s">
        <v>299</v>
      </c>
      <c r="L1" s="725"/>
    </row>
    <row r="2" spans="1:12" ht="15.75" x14ac:dyDescent="0.25">
      <c r="A2" s="726"/>
      <c r="B2" s="727"/>
      <c r="C2" s="727"/>
      <c r="D2" s="727"/>
      <c r="E2" s="727"/>
      <c r="F2" s="728" t="s">
        <v>300</v>
      </c>
      <c r="G2" s="727"/>
      <c r="H2" s="727"/>
      <c r="I2" s="727"/>
      <c r="J2" s="727"/>
      <c r="K2" s="727"/>
      <c r="L2" s="729"/>
    </row>
    <row r="3" spans="1:12" x14ac:dyDescent="0.2">
      <c r="A3" s="726"/>
      <c r="B3" s="727"/>
      <c r="C3" s="727"/>
      <c r="D3" s="727"/>
      <c r="E3" s="727"/>
      <c r="F3" s="727"/>
      <c r="G3" s="727"/>
      <c r="H3" s="727"/>
      <c r="I3" s="727"/>
      <c r="J3" s="727"/>
      <c r="K3" s="727"/>
      <c r="L3" s="730"/>
    </row>
    <row r="4" spans="1:12" x14ac:dyDescent="0.2">
      <c r="A4" s="726"/>
      <c r="B4" s="727"/>
      <c r="C4" s="727"/>
      <c r="D4" s="727"/>
      <c r="E4" s="727"/>
      <c r="F4" s="731" t="s">
        <v>301</v>
      </c>
      <c r="G4" s="732"/>
      <c r="H4" s="727"/>
      <c r="I4" s="727"/>
      <c r="J4" s="733" t="s">
        <v>4</v>
      </c>
      <c r="K4" s="727" t="s">
        <v>302</v>
      </c>
      <c r="L4" s="734"/>
    </row>
    <row r="5" spans="1:12" x14ac:dyDescent="0.2">
      <c r="A5" s="726"/>
      <c r="B5" s="727"/>
      <c r="C5" s="727"/>
      <c r="D5" s="727"/>
      <c r="E5" s="727"/>
      <c r="F5" s="727"/>
      <c r="G5" s="727"/>
      <c r="H5" s="727"/>
      <c r="I5" s="727"/>
      <c r="J5" s="727"/>
      <c r="K5" s="727"/>
      <c r="L5" s="735"/>
    </row>
    <row r="6" spans="1:12" x14ac:dyDescent="0.2">
      <c r="A6" s="726"/>
      <c r="B6" s="736" t="s">
        <v>303</v>
      </c>
      <c r="C6" s="727"/>
      <c r="D6" s="736" t="s">
        <v>302</v>
      </c>
      <c r="E6" s="1341"/>
      <c r="F6" s="1342"/>
      <c r="G6" s="1342"/>
      <c r="H6" s="1342"/>
      <c r="I6" s="1342"/>
      <c r="J6" s="1342"/>
      <c r="K6" s="1342"/>
      <c r="L6" s="1343"/>
    </row>
    <row r="7" spans="1:12" x14ac:dyDescent="0.2">
      <c r="A7" s="726"/>
      <c r="B7" s="736"/>
      <c r="C7" s="727"/>
      <c r="D7" s="736"/>
      <c r="E7" s="1344"/>
      <c r="F7" s="1344"/>
      <c r="G7" s="1344"/>
      <c r="H7" s="1344"/>
      <c r="I7" s="1344"/>
      <c r="J7" s="1344"/>
      <c r="K7" s="1344"/>
      <c r="L7" s="1345"/>
    </row>
    <row r="8" spans="1:12" x14ac:dyDescent="0.2">
      <c r="A8" s="726"/>
      <c r="B8" s="736"/>
      <c r="C8" s="727"/>
      <c r="D8" s="736"/>
      <c r="E8" s="737"/>
      <c r="F8" s="738"/>
      <c r="G8" s="738"/>
      <c r="H8" s="738"/>
      <c r="I8" s="738"/>
      <c r="J8" s="738"/>
      <c r="K8" s="738"/>
      <c r="L8" s="739"/>
    </row>
    <row r="9" spans="1:12" x14ac:dyDescent="0.2">
      <c r="A9" s="726"/>
      <c r="B9" s="727"/>
      <c r="C9" s="727"/>
      <c r="D9" s="727"/>
      <c r="E9" s="740" t="s">
        <v>304</v>
      </c>
      <c r="F9" s="1216">
        <f>'Input Data'!$D$6</f>
        <v>0</v>
      </c>
      <c r="G9" s="1217"/>
      <c r="H9" s="742"/>
      <c r="I9" s="741"/>
      <c r="K9" s="741"/>
      <c r="L9" s="735"/>
    </row>
    <row r="10" spans="1:12" x14ac:dyDescent="0.2">
      <c r="A10" s="726"/>
      <c r="B10" s="727"/>
      <c r="C10" s="743"/>
      <c r="D10" s="727"/>
      <c r="E10" s="744"/>
      <c r="F10" s="745"/>
      <c r="G10" s="745"/>
      <c r="H10" s="745"/>
      <c r="I10" s="745"/>
      <c r="J10" s="745"/>
      <c r="K10" s="746"/>
      <c r="L10" s="747"/>
    </row>
    <row r="11" spans="1:12" x14ac:dyDescent="0.2">
      <c r="A11" s="726"/>
      <c r="B11" s="736" t="s">
        <v>305</v>
      </c>
      <c r="C11" s="727"/>
      <c r="D11" s="736" t="s">
        <v>302</v>
      </c>
      <c r="E11" s="1346"/>
      <c r="F11" s="1347"/>
      <c r="G11" s="1347"/>
      <c r="H11" s="1347"/>
      <c r="I11" s="1347"/>
      <c r="J11" s="1347"/>
      <c r="K11" s="1347"/>
      <c r="L11" s="1348"/>
    </row>
    <row r="12" spans="1:12" x14ac:dyDescent="0.2">
      <c r="A12" s="726"/>
      <c r="B12" s="736" t="s">
        <v>306</v>
      </c>
      <c r="C12" s="727"/>
      <c r="D12" s="727"/>
      <c r="E12" s="1349"/>
      <c r="F12" s="1350"/>
      <c r="G12" s="1350"/>
      <c r="H12" s="1350"/>
      <c r="I12" s="1350"/>
      <c r="J12" s="1350"/>
      <c r="K12" s="727" t="s">
        <v>307</v>
      </c>
      <c r="L12" s="748"/>
    </row>
    <row r="13" spans="1:12" x14ac:dyDescent="0.2">
      <c r="A13" s="726"/>
      <c r="B13" s="736" t="s">
        <v>308</v>
      </c>
      <c r="C13" s="727"/>
      <c r="D13" s="736" t="s">
        <v>302</v>
      </c>
      <c r="E13" s="749"/>
      <c r="F13" s="746"/>
      <c r="G13" s="727"/>
      <c r="H13" s="731" t="s">
        <v>309</v>
      </c>
      <c r="I13" s="750" t="s">
        <v>302</v>
      </c>
      <c r="J13" s="749"/>
      <c r="K13" s="746"/>
      <c r="L13" s="730"/>
    </row>
    <row r="14" spans="1:12" x14ac:dyDescent="0.2">
      <c r="A14" s="726"/>
      <c r="B14" s="727"/>
      <c r="C14" s="727"/>
      <c r="D14" s="727"/>
      <c r="E14" s="727"/>
      <c r="F14" s="727"/>
      <c r="G14" s="727"/>
      <c r="H14" s="727"/>
      <c r="I14" s="727"/>
      <c r="J14" s="727"/>
      <c r="K14" s="727"/>
      <c r="L14" s="730"/>
    </row>
    <row r="15" spans="1:12" x14ac:dyDescent="0.2">
      <c r="A15" s="726"/>
      <c r="B15" s="736" t="s">
        <v>310</v>
      </c>
      <c r="C15" s="727"/>
      <c r="D15" s="736" t="s">
        <v>302</v>
      </c>
      <c r="E15" s="749"/>
      <c r="F15" s="746"/>
      <c r="G15" s="727"/>
      <c r="H15" s="731" t="s">
        <v>311</v>
      </c>
      <c r="I15" s="750" t="s">
        <v>302</v>
      </c>
      <c r="J15" s="751"/>
      <c r="K15" s="745"/>
      <c r="L15" s="730"/>
    </row>
    <row r="16" spans="1:12" x14ac:dyDescent="0.2">
      <c r="A16" s="726"/>
      <c r="B16" s="736"/>
      <c r="C16" s="727"/>
      <c r="D16" s="736"/>
      <c r="E16" s="736"/>
      <c r="F16" s="727"/>
      <c r="G16" s="727"/>
      <c r="H16" s="736"/>
      <c r="I16" s="736"/>
      <c r="J16" s="736"/>
      <c r="K16" s="727"/>
      <c r="L16" s="752"/>
    </row>
    <row r="17" spans="1:12" ht="15.75" x14ac:dyDescent="0.25">
      <c r="A17" s="753"/>
      <c r="B17" s="736" t="s">
        <v>312</v>
      </c>
      <c r="C17" s="727"/>
      <c r="D17" s="727"/>
      <c r="E17" s="727"/>
      <c r="F17" s="727"/>
      <c r="G17" s="727"/>
      <c r="H17" s="727"/>
      <c r="I17" s="727"/>
      <c r="J17" s="727"/>
      <c r="K17" s="727"/>
      <c r="L17" s="754" t="s">
        <v>313</v>
      </c>
    </row>
    <row r="18" spans="1:12" x14ac:dyDescent="0.2">
      <c r="A18" s="1351" t="s">
        <v>314</v>
      </c>
      <c r="B18" s="727"/>
      <c r="C18" s="727"/>
      <c r="D18" s="727"/>
      <c r="E18" s="727"/>
      <c r="F18" s="755"/>
      <c r="G18" s="727"/>
      <c r="H18" s="727"/>
      <c r="I18" s="727"/>
      <c r="J18" s="727"/>
      <c r="K18" s="727"/>
      <c r="L18" s="756"/>
    </row>
    <row r="19" spans="1:12" x14ac:dyDescent="0.2">
      <c r="A19" s="1352"/>
      <c r="B19" s="736" t="s">
        <v>315</v>
      </c>
      <c r="C19" s="727"/>
      <c r="D19" s="736" t="s">
        <v>302</v>
      </c>
      <c r="E19" s="755" t="s">
        <v>316</v>
      </c>
      <c r="F19" s="755"/>
      <c r="G19" s="727"/>
      <c r="H19" s="727" t="s">
        <v>317</v>
      </c>
      <c r="I19" s="727"/>
      <c r="J19" s="727"/>
      <c r="K19" s="727"/>
      <c r="L19" s="757"/>
    </row>
    <row r="20" spans="1:12" x14ac:dyDescent="0.2">
      <c r="A20" s="1352"/>
      <c r="B20" s="727"/>
      <c r="C20" s="727"/>
      <c r="D20" s="727"/>
      <c r="E20" s="727"/>
      <c r="F20" s="727"/>
      <c r="G20" s="727"/>
      <c r="H20" s="758" t="s">
        <v>318</v>
      </c>
      <c r="I20" s="727"/>
      <c r="J20" s="758"/>
      <c r="K20" s="727"/>
      <c r="L20" s="759"/>
    </row>
    <row r="21" spans="1:12" x14ac:dyDescent="0.2">
      <c r="A21" s="1353"/>
      <c r="B21" s="727"/>
      <c r="C21" s="727"/>
      <c r="D21" s="727"/>
      <c r="E21" s="727"/>
      <c r="F21" s="727"/>
      <c r="G21" s="727"/>
      <c r="H21" s="1332" t="s">
        <v>319</v>
      </c>
      <c r="I21" s="727"/>
      <c r="J21" s="1332" t="s">
        <v>320</v>
      </c>
      <c r="K21" s="727"/>
      <c r="L21" s="760"/>
    </row>
    <row r="22" spans="1:12" x14ac:dyDescent="0.2">
      <c r="A22" s="761" t="s">
        <v>321</v>
      </c>
      <c r="B22" s="736" t="s">
        <v>322</v>
      </c>
      <c r="C22" s="727"/>
      <c r="D22" s="736" t="s">
        <v>302</v>
      </c>
      <c r="E22" s="755"/>
      <c r="F22" s="727"/>
      <c r="G22" s="727"/>
      <c r="H22" s="1333"/>
      <c r="I22" s="727"/>
      <c r="J22" s="1333"/>
      <c r="K22" s="727"/>
      <c r="L22" s="757"/>
    </row>
    <row r="23" spans="1:12" x14ac:dyDescent="0.2">
      <c r="A23" s="762"/>
      <c r="B23" s="736"/>
      <c r="C23" s="763" t="s">
        <v>323</v>
      </c>
      <c r="D23" s="763"/>
      <c r="E23" s="763"/>
      <c r="F23" s="763"/>
      <c r="G23" s="763"/>
      <c r="H23" s="764"/>
      <c r="I23" s="763"/>
      <c r="J23" s="764"/>
      <c r="K23" s="727"/>
      <c r="L23" s="765"/>
    </row>
    <row r="24" spans="1:12" x14ac:dyDescent="0.2">
      <c r="A24" s="762"/>
      <c r="B24" s="736"/>
      <c r="C24" s="727" t="s">
        <v>324</v>
      </c>
      <c r="D24" s="736"/>
      <c r="E24" s="727"/>
      <c r="F24" s="727"/>
      <c r="G24" s="727"/>
      <c r="H24" s="766"/>
      <c r="I24" s="727"/>
      <c r="J24" s="766"/>
      <c r="K24" s="727"/>
      <c r="L24" s="765"/>
    </row>
    <row r="25" spans="1:12" x14ac:dyDescent="0.2">
      <c r="A25" s="762"/>
      <c r="B25" s="727"/>
      <c r="C25" s="727" t="s">
        <v>325</v>
      </c>
      <c r="D25" s="736"/>
      <c r="E25" s="727"/>
      <c r="F25" s="727"/>
      <c r="G25" s="727"/>
      <c r="H25" s="767"/>
      <c r="I25" s="727"/>
      <c r="J25" s="767"/>
      <c r="K25" s="727"/>
      <c r="L25" s="760"/>
    </row>
    <row r="26" spans="1:12" x14ac:dyDescent="0.2">
      <c r="A26" s="762"/>
      <c r="B26" s="727"/>
      <c r="C26" s="727" t="s">
        <v>326</v>
      </c>
      <c r="D26" s="755"/>
      <c r="E26" s="727"/>
      <c r="F26" s="727"/>
      <c r="G26" s="727"/>
      <c r="H26" s="767"/>
      <c r="I26" s="727"/>
      <c r="J26" s="767"/>
      <c r="K26" s="727"/>
      <c r="L26" s="760"/>
    </row>
    <row r="27" spans="1:12" x14ac:dyDescent="0.2">
      <c r="A27" s="762"/>
      <c r="C27" s="755"/>
      <c r="H27" s="767"/>
      <c r="I27" s="727"/>
      <c r="J27" s="767"/>
      <c r="K27" s="727"/>
      <c r="L27" s="765"/>
    </row>
    <row r="28" spans="1:12" ht="15.75" thickBot="1" x14ac:dyDescent="0.25">
      <c r="A28" s="762"/>
      <c r="B28" s="736" t="s">
        <v>327</v>
      </c>
      <c r="C28" s="727" t="s">
        <v>328</v>
      </c>
      <c r="D28" s="727"/>
      <c r="E28" s="727"/>
      <c r="F28" s="727"/>
      <c r="G28" s="727"/>
      <c r="H28" s="768"/>
      <c r="I28" s="727"/>
      <c r="J28" s="769"/>
      <c r="K28" s="727"/>
      <c r="L28" s="760"/>
    </row>
    <row r="29" spans="1:12" ht="15.75" thickBot="1" x14ac:dyDescent="0.25">
      <c r="A29" s="762"/>
      <c r="B29" s="727"/>
      <c r="C29" s="727"/>
      <c r="D29" s="736"/>
      <c r="E29" s="727"/>
      <c r="F29" s="727"/>
      <c r="G29" s="770" t="s">
        <v>329</v>
      </c>
      <c r="H29" s="771">
        <f>SUM(H23:H28)</f>
        <v>0</v>
      </c>
      <c r="I29" s="727"/>
      <c r="J29" s="772">
        <f>SUM(J24:J28)</f>
        <v>0</v>
      </c>
      <c r="K29" s="727"/>
      <c r="L29" s="757">
        <f>J29</f>
        <v>0</v>
      </c>
    </row>
    <row r="30" spans="1:12" x14ac:dyDescent="0.2">
      <c r="A30" s="762"/>
      <c r="B30" s="727"/>
      <c r="C30" s="727"/>
      <c r="D30" s="727"/>
      <c r="E30" s="727"/>
      <c r="F30" s="727"/>
      <c r="G30" s="727"/>
      <c r="H30" s="727"/>
      <c r="I30" s="727"/>
      <c r="J30" s="773"/>
      <c r="K30" s="727"/>
      <c r="L30" s="760"/>
    </row>
    <row r="31" spans="1:12" x14ac:dyDescent="0.2">
      <c r="A31" s="762"/>
      <c r="B31" s="727"/>
      <c r="C31" s="727"/>
      <c r="D31" s="727"/>
      <c r="E31" s="727"/>
      <c r="F31" s="727"/>
      <c r="G31" s="727"/>
      <c r="H31" s="1329" t="s">
        <v>330</v>
      </c>
      <c r="I31" s="1330"/>
      <c r="J31" s="1331"/>
      <c r="K31" s="727"/>
      <c r="L31" s="760"/>
    </row>
    <row r="32" spans="1:12" x14ac:dyDescent="0.2">
      <c r="A32" s="762"/>
      <c r="B32" s="736" t="s">
        <v>331</v>
      </c>
      <c r="C32" s="727"/>
      <c r="D32" s="727"/>
      <c r="E32" s="727"/>
      <c r="F32" s="727"/>
      <c r="G32" s="727"/>
      <c r="H32" s="1332" t="s">
        <v>319</v>
      </c>
      <c r="I32" s="774"/>
      <c r="J32" s="1332" t="s">
        <v>320</v>
      </c>
      <c r="K32" s="727"/>
      <c r="L32" s="760"/>
    </row>
    <row r="33" spans="1:12" x14ac:dyDescent="0.2">
      <c r="A33" s="762"/>
      <c r="B33" s="727"/>
      <c r="C33" s="727"/>
      <c r="D33" s="727"/>
      <c r="E33" s="727"/>
      <c r="F33" s="727"/>
      <c r="G33" s="727"/>
      <c r="H33" s="1333"/>
      <c r="I33" s="775"/>
      <c r="J33" s="1333"/>
      <c r="K33" s="727"/>
      <c r="L33" s="760"/>
    </row>
    <row r="34" spans="1:12" x14ac:dyDescent="0.2">
      <c r="A34" s="761" t="s">
        <v>332</v>
      </c>
      <c r="B34" s="736" t="s">
        <v>333</v>
      </c>
      <c r="C34" s="727"/>
      <c r="D34" s="736" t="s">
        <v>302</v>
      </c>
      <c r="E34" s="776"/>
      <c r="F34" s="777"/>
      <c r="G34" s="778"/>
      <c r="H34" s="766"/>
      <c r="I34" s="779"/>
      <c r="J34" s="766"/>
      <c r="K34" s="727"/>
      <c r="L34" s="760"/>
    </row>
    <row r="35" spans="1:12" x14ac:dyDescent="0.2">
      <c r="A35" s="761"/>
      <c r="B35" s="736" t="s">
        <v>334</v>
      </c>
      <c r="C35" s="755"/>
      <c r="D35" s="780"/>
      <c r="E35" s="755"/>
      <c r="F35" s="1334"/>
      <c r="G35" s="1335"/>
      <c r="H35" s="768"/>
      <c r="I35" s="779"/>
      <c r="J35" s="768"/>
      <c r="K35" s="727"/>
      <c r="L35" s="760"/>
    </row>
    <row r="36" spans="1:12" x14ac:dyDescent="0.2">
      <c r="A36" s="761" t="s">
        <v>335</v>
      </c>
      <c r="B36" s="736" t="s">
        <v>336</v>
      </c>
      <c r="C36" s="755"/>
      <c r="D36" s="780"/>
      <c r="E36" s="755"/>
      <c r="F36" s="1334"/>
      <c r="G36" s="1335"/>
      <c r="H36" s="766"/>
      <c r="I36" s="779"/>
      <c r="J36" s="766"/>
      <c r="K36" s="727"/>
      <c r="L36" s="760"/>
    </row>
    <row r="37" spans="1:12" ht="15.75" thickBot="1" x14ac:dyDescent="0.25">
      <c r="A37" s="761"/>
      <c r="B37" s="727"/>
      <c r="C37" s="755"/>
      <c r="D37" s="755"/>
      <c r="E37" s="755"/>
      <c r="F37" s="755"/>
      <c r="G37" s="755"/>
      <c r="H37" s="768"/>
      <c r="I37" s="779"/>
      <c r="J37" s="768"/>
      <c r="K37" s="727"/>
      <c r="L37" s="760"/>
    </row>
    <row r="38" spans="1:12" ht="15.75" thickBot="1" x14ac:dyDescent="0.25">
      <c r="A38" s="762"/>
      <c r="B38" s="727"/>
      <c r="C38" s="1340" t="s">
        <v>337</v>
      </c>
      <c r="D38" s="1340"/>
      <c r="E38" s="1340"/>
      <c r="F38" s="1340"/>
      <c r="G38" s="1340"/>
      <c r="H38" s="771">
        <f>SUM(H34:H37)</f>
        <v>0</v>
      </c>
      <c r="I38" s="727"/>
      <c r="J38" s="781">
        <f>SUM(J34:J37)</f>
        <v>0</v>
      </c>
      <c r="K38" s="727"/>
      <c r="L38" s="757">
        <f>J38</f>
        <v>0</v>
      </c>
    </row>
    <row r="39" spans="1:12" x14ac:dyDescent="0.2">
      <c r="A39" s="782"/>
      <c r="B39" s="727"/>
      <c r="C39" s="755"/>
      <c r="D39" s="755"/>
      <c r="E39" s="755"/>
      <c r="F39" s="755"/>
      <c r="G39" s="755"/>
      <c r="H39" s="727"/>
      <c r="I39" s="727"/>
      <c r="J39" s="783"/>
      <c r="K39" s="727"/>
      <c r="L39" s="760"/>
    </row>
    <row r="40" spans="1:12" x14ac:dyDescent="0.2">
      <c r="A40" s="782"/>
      <c r="B40" s="736" t="s">
        <v>338</v>
      </c>
      <c r="C40" s="755"/>
      <c r="D40" s="755"/>
      <c r="E40" s="755"/>
      <c r="F40" s="755"/>
      <c r="G40" s="755"/>
      <c r="H40" s="1329" t="s">
        <v>339</v>
      </c>
      <c r="I40" s="1330"/>
      <c r="J40" s="1331"/>
      <c r="K40" s="727"/>
      <c r="L40" s="760"/>
    </row>
    <row r="41" spans="1:12" x14ac:dyDescent="0.2">
      <c r="A41" s="782"/>
      <c r="B41" s="727"/>
      <c r="C41" s="755"/>
      <c r="D41" s="755"/>
      <c r="E41" s="755"/>
      <c r="F41" s="755"/>
      <c r="G41" s="755"/>
      <c r="H41" s="1332" t="s">
        <v>319</v>
      </c>
      <c r="I41" s="774"/>
      <c r="J41" s="1332" t="s">
        <v>320</v>
      </c>
      <c r="K41" s="727"/>
      <c r="L41" s="760"/>
    </row>
    <row r="42" spans="1:12" x14ac:dyDescent="0.2">
      <c r="A42" s="782"/>
      <c r="B42" s="727"/>
      <c r="C42" s="755"/>
      <c r="D42" s="755"/>
      <c r="E42" s="755"/>
      <c r="F42" s="755"/>
      <c r="G42" s="755"/>
      <c r="H42" s="1333"/>
      <c r="I42" s="775"/>
      <c r="J42" s="1333"/>
      <c r="K42" s="727"/>
      <c r="L42" s="760"/>
    </row>
    <row r="43" spans="1:12" x14ac:dyDescent="0.2">
      <c r="A43" s="761" t="s">
        <v>340</v>
      </c>
      <c r="B43" s="736" t="s">
        <v>341</v>
      </c>
      <c r="C43" s="755"/>
      <c r="D43" s="780"/>
      <c r="E43" s="755"/>
      <c r="F43" s="1334"/>
      <c r="G43" s="1335"/>
      <c r="H43" s="784"/>
      <c r="I43" s="727"/>
      <c r="J43" s="784"/>
      <c r="K43" s="727"/>
      <c r="L43" s="760"/>
    </row>
    <row r="44" spans="1:12" x14ac:dyDescent="0.2">
      <c r="A44" s="761"/>
      <c r="B44" s="727"/>
      <c r="C44" s="755"/>
      <c r="D44" s="755"/>
      <c r="E44" s="755"/>
      <c r="F44" s="755"/>
      <c r="G44" s="785"/>
      <c r="H44" s="768"/>
      <c r="I44" s="727"/>
      <c r="J44" s="768"/>
      <c r="K44" s="727"/>
      <c r="L44" s="760"/>
    </row>
    <row r="45" spans="1:12" x14ac:dyDescent="0.2">
      <c r="A45" s="761" t="s">
        <v>340</v>
      </c>
      <c r="B45" s="736" t="s">
        <v>342</v>
      </c>
      <c r="C45" s="755"/>
      <c r="D45" s="780"/>
      <c r="E45" s="755"/>
      <c r="F45" s="777"/>
      <c r="G45" s="778"/>
      <c r="H45" s="766"/>
      <c r="I45" s="727"/>
      <c r="J45" s="766"/>
      <c r="K45" s="727"/>
      <c r="L45" s="760"/>
    </row>
    <row r="46" spans="1:12" ht="15.75" thickBot="1" x14ac:dyDescent="0.25">
      <c r="A46" s="761"/>
      <c r="B46" s="727"/>
      <c r="C46" s="755"/>
      <c r="D46" s="755"/>
      <c r="E46" s="755"/>
      <c r="F46" s="755"/>
      <c r="G46" s="785"/>
      <c r="H46" s="768"/>
      <c r="I46" s="727"/>
      <c r="J46" s="768"/>
      <c r="K46" s="727"/>
      <c r="L46" s="760"/>
    </row>
    <row r="47" spans="1:12" ht="15.75" thickBot="1" x14ac:dyDescent="0.25">
      <c r="A47" s="782"/>
      <c r="B47" s="1336" t="s">
        <v>343</v>
      </c>
      <c r="C47" s="1337"/>
      <c r="D47" s="1337"/>
      <c r="E47" s="1337"/>
      <c r="F47" s="1337"/>
      <c r="G47" s="1337"/>
      <c r="H47" s="786">
        <f>SUM(H43:H46)</f>
        <v>0</v>
      </c>
      <c r="I47" s="727"/>
      <c r="J47" s="781">
        <f>SUM(J43:J46)</f>
        <v>0</v>
      </c>
      <c r="K47" s="727"/>
      <c r="L47" s="757">
        <f>J47</f>
        <v>0</v>
      </c>
    </row>
    <row r="48" spans="1:12" x14ac:dyDescent="0.2">
      <c r="A48" s="782"/>
      <c r="B48" s="727"/>
      <c r="C48" s="727"/>
      <c r="D48" s="727"/>
      <c r="E48" s="727"/>
      <c r="F48" s="727"/>
      <c r="G48" s="727"/>
      <c r="H48" s="787"/>
      <c r="I48" s="727"/>
      <c r="J48" s="727"/>
      <c r="K48" s="727"/>
      <c r="L48" s="760"/>
    </row>
    <row r="49" spans="1:12" ht="16.5" thickBot="1" x14ac:dyDescent="0.3">
      <c r="A49" s="788" t="s">
        <v>344</v>
      </c>
      <c r="B49" s="789" t="s">
        <v>334</v>
      </c>
      <c r="C49" s="790"/>
      <c r="D49" s="790"/>
      <c r="E49" s="790"/>
      <c r="F49" s="742"/>
      <c r="G49" s="733" t="s">
        <v>345</v>
      </c>
      <c r="H49" s="791"/>
      <c r="I49" s="763"/>
      <c r="J49" s="792"/>
      <c r="K49" s="727"/>
      <c r="L49" s="793">
        <f>J49</f>
        <v>0</v>
      </c>
    </row>
    <row r="50" spans="1:12" ht="15.75" thickBot="1" x14ac:dyDescent="0.25">
      <c r="A50" s="782"/>
      <c r="B50" s="790"/>
      <c r="C50" s="794"/>
      <c r="D50" s="731"/>
      <c r="E50" s="731"/>
      <c r="F50" s="742"/>
      <c r="G50" s="731" t="s">
        <v>346</v>
      </c>
      <c r="H50" s="795">
        <f>SUM(H23:H28)+SUM(H34:H36)+SUM(H43:H45)+H49</f>
        <v>0</v>
      </c>
      <c r="I50" s="763"/>
      <c r="J50" s="795">
        <f>SUM(J23:J28)+SUM(J34:J36)+SUM(J43:J45)+J49</f>
        <v>0</v>
      </c>
      <c r="K50" s="727"/>
      <c r="L50" s="760"/>
    </row>
    <row r="51" spans="1:12" x14ac:dyDescent="0.2">
      <c r="A51" s="782"/>
      <c r="B51" s="794"/>
      <c r="C51" s="794"/>
      <c r="D51" s="794"/>
      <c r="E51" s="727"/>
      <c r="F51" s="727"/>
      <c r="G51" s="727"/>
      <c r="H51" s="727"/>
      <c r="I51" s="727"/>
      <c r="J51" s="727"/>
      <c r="K51" s="727"/>
      <c r="L51" s="765"/>
    </row>
    <row r="52" spans="1:12" x14ac:dyDescent="0.2">
      <c r="A52" s="782"/>
      <c r="B52" s="796"/>
      <c r="C52" s="796"/>
      <c r="D52" s="796"/>
      <c r="E52" s="797"/>
      <c r="F52" s="798"/>
      <c r="G52" s="798"/>
      <c r="H52" s="798"/>
      <c r="I52" s="798"/>
      <c r="J52" s="798"/>
      <c r="K52" s="798"/>
      <c r="L52" s="756"/>
    </row>
    <row r="53" spans="1:12" x14ac:dyDescent="0.2">
      <c r="A53" s="782"/>
      <c r="B53" s="755"/>
      <c r="C53" s="755"/>
      <c r="D53" s="755"/>
      <c r="E53" s="799" t="s">
        <v>347</v>
      </c>
      <c r="F53" s="727"/>
      <c r="G53" s="727"/>
      <c r="H53" s="727"/>
      <c r="I53" s="727"/>
      <c r="J53" s="727"/>
      <c r="K53" s="727"/>
      <c r="L53" s="800">
        <f>SUM(L18:L47)</f>
        <v>0</v>
      </c>
    </row>
    <row r="54" spans="1:12" x14ac:dyDescent="0.2">
      <c r="A54" s="782"/>
      <c r="B54" s="755"/>
      <c r="C54" s="755"/>
      <c r="D54" s="755"/>
      <c r="E54" s="799" t="s">
        <v>348</v>
      </c>
      <c r="F54" s="801">
        <v>0.14000000000000001</v>
      </c>
      <c r="G54" s="727" t="s">
        <v>349</v>
      </c>
      <c r="H54" s="802">
        <f>L53</f>
        <v>0</v>
      </c>
      <c r="I54" s="727"/>
      <c r="J54" s="727"/>
      <c r="K54" s="727"/>
      <c r="L54" s="765">
        <f>F54*L53</f>
        <v>0</v>
      </c>
    </row>
    <row r="55" spans="1:12" ht="15.75" thickBot="1" x14ac:dyDescent="0.25">
      <c r="A55" s="782"/>
      <c r="B55" s="755"/>
      <c r="C55" s="755"/>
      <c r="D55" s="755"/>
      <c r="E55" s="779" t="s">
        <v>350</v>
      </c>
      <c r="F55" s="727"/>
      <c r="G55" s="727"/>
      <c r="H55" s="727"/>
      <c r="I55" s="727"/>
      <c r="J55" s="727"/>
      <c r="K55" s="727"/>
      <c r="L55" s="803">
        <f>L49</f>
        <v>0</v>
      </c>
    </row>
    <row r="56" spans="1:12" ht="15.75" thickBot="1" x14ac:dyDescent="0.25">
      <c r="A56" s="782"/>
      <c r="B56" s="804"/>
      <c r="C56" s="804"/>
      <c r="D56" s="804"/>
      <c r="E56" s="1338" t="s">
        <v>351</v>
      </c>
      <c r="F56" s="1339"/>
      <c r="G56" s="1339"/>
      <c r="H56" s="1339"/>
      <c r="I56" s="758"/>
      <c r="J56" s="758"/>
      <c r="K56" s="758"/>
      <c r="L56" s="805">
        <f>L53+L54+L55</f>
        <v>0</v>
      </c>
    </row>
    <row r="57" spans="1:12" ht="15.75" thickBot="1" x14ac:dyDescent="0.25">
      <c r="A57" s="806"/>
      <c r="B57" s="807" t="s">
        <v>352</v>
      </c>
      <c r="C57" s="808"/>
      <c r="D57" s="808"/>
      <c r="E57" s="808"/>
      <c r="F57" s="808"/>
      <c r="G57" s="808"/>
      <c r="H57" s="808"/>
      <c r="I57" s="808"/>
      <c r="J57" s="808"/>
      <c r="K57" s="808"/>
      <c r="L57" s="809"/>
    </row>
    <row r="58" spans="1:12" ht="15.75" thickTop="1" x14ac:dyDescent="0.2"/>
  </sheetData>
  <mergeCells count="19">
    <mergeCell ref="E6:L7"/>
    <mergeCell ref="E11:L11"/>
    <mergeCell ref="E12:J12"/>
    <mergeCell ref="A18:A21"/>
    <mergeCell ref="H21:H22"/>
    <mergeCell ref="J21:J22"/>
    <mergeCell ref="F9:G9"/>
    <mergeCell ref="E56:H56"/>
    <mergeCell ref="H31:J31"/>
    <mergeCell ref="H32:H33"/>
    <mergeCell ref="J32:J33"/>
    <mergeCell ref="F35:G35"/>
    <mergeCell ref="F36:G36"/>
    <mergeCell ref="C38:G38"/>
    <mergeCell ref="H40:J40"/>
    <mergeCell ref="H41:H42"/>
    <mergeCell ref="J41:J42"/>
    <mergeCell ref="F43:G43"/>
    <mergeCell ref="B47:G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I103"/>
  <sheetViews>
    <sheetView tabSelected="1" zoomScale="75" zoomScaleNormal="75" zoomScaleSheetLayoutView="70" workbookViewId="0">
      <selection activeCell="D6" sqref="D6"/>
    </sheetView>
  </sheetViews>
  <sheetFormatPr defaultRowHeight="15" x14ac:dyDescent="0.2"/>
  <cols>
    <col min="1" max="1" width="16.33203125" customWidth="1"/>
    <col min="2" max="2" width="3.88671875" customWidth="1"/>
    <col min="3" max="3" width="6.77734375" customWidth="1"/>
    <col min="4" max="4" width="27" customWidth="1"/>
    <col min="5" max="5" width="16.44140625" customWidth="1"/>
    <col min="6" max="7" width="16.77734375" customWidth="1"/>
    <col min="8" max="8" width="16.21875" customWidth="1"/>
    <col min="9" max="9" width="2.88671875" customWidth="1"/>
  </cols>
  <sheetData>
    <row r="1" spans="1:9" ht="59.25" customHeight="1" thickTop="1" thickBot="1" x14ac:dyDescent="0.25">
      <c r="A1" s="1148" t="s">
        <v>485</v>
      </c>
      <c r="B1" s="1149"/>
      <c r="C1" s="1149"/>
      <c r="D1" s="1149"/>
      <c r="E1" s="1149"/>
      <c r="F1" s="1149"/>
      <c r="G1" s="1149"/>
      <c r="H1" s="1150"/>
      <c r="I1" s="8"/>
    </row>
    <row r="2" spans="1:9" ht="24" thickTop="1" x14ac:dyDescent="0.2">
      <c r="A2" s="538"/>
      <c r="B2" s="224"/>
      <c r="C2" s="224"/>
      <c r="D2" s="224"/>
      <c r="E2" s="1151" t="s">
        <v>203</v>
      </c>
      <c r="F2" s="1152"/>
      <c r="G2" s="1152"/>
      <c r="H2" s="1153"/>
      <c r="I2" s="5"/>
    </row>
    <row r="3" spans="1:9" ht="27.75" customHeight="1" x14ac:dyDescent="0.2">
      <c r="A3" s="539"/>
      <c r="B3" s="540"/>
      <c r="C3" s="540"/>
      <c r="D3" s="540"/>
      <c r="E3" s="1155" t="str">
        <f>CONCATENATE(D8,": ",D17," FEES")</f>
        <v>BUILDING PROJECT: 2006 FEES</v>
      </c>
      <c r="F3" s="1156"/>
      <c r="G3" s="1156"/>
      <c r="H3" s="1157"/>
      <c r="I3" s="5"/>
    </row>
    <row r="4" spans="1:9" ht="18" customHeight="1" thickBot="1" x14ac:dyDescent="0.25">
      <c r="A4" s="107"/>
      <c r="B4" s="112"/>
      <c r="C4" s="112"/>
      <c r="D4" s="112"/>
      <c r="E4" s="535"/>
      <c r="F4" s="536"/>
      <c r="G4" s="536"/>
      <c r="H4" s="1073" t="s">
        <v>486</v>
      </c>
      <c r="I4" s="5"/>
    </row>
    <row r="5" spans="1:9" ht="15.75" thickTop="1" x14ac:dyDescent="0.2">
      <c r="A5" s="696"/>
      <c r="B5" s="697"/>
      <c r="C5" s="698" t="s">
        <v>193</v>
      </c>
      <c r="D5" s="70"/>
      <c r="E5" s="597" t="s">
        <v>196</v>
      </c>
      <c r="F5" s="1154"/>
      <c r="G5" s="1098"/>
      <c r="H5" s="50"/>
      <c r="I5" s="8"/>
    </row>
    <row r="6" spans="1:9" x14ac:dyDescent="0.2">
      <c r="A6" s="679"/>
      <c r="B6" s="680"/>
      <c r="C6" s="681" t="s">
        <v>194</v>
      </c>
      <c r="D6" s="71"/>
      <c r="E6" s="598" t="s">
        <v>197</v>
      </c>
      <c r="F6" s="581"/>
      <c r="G6" s="200"/>
      <c r="H6" s="50"/>
      <c r="I6" s="5"/>
    </row>
    <row r="7" spans="1:9" x14ac:dyDescent="0.2">
      <c r="A7" s="63" t="s">
        <v>195</v>
      </c>
      <c r="B7" s="64"/>
      <c r="C7" s="65" t="s">
        <v>33</v>
      </c>
      <c r="D7" s="72"/>
      <c r="E7" s="598" t="s">
        <v>227</v>
      </c>
      <c r="F7" s="580"/>
      <c r="G7" s="29"/>
      <c r="H7" s="115"/>
      <c r="I7" s="5"/>
    </row>
    <row r="8" spans="1:9" ht="15.75" customHeight="1" x14ac:dyDescent="0.2">
      <c r="A8" s="66"/>
      <c r="B8" s="680" t="s">
        <v>137</v>
      </c>
      <c r="C8" s="67" t="str">
        <f>IF(D8="BUILDING PROJECT","B","E")</f>
        <v>B</v>
      </c>
      <c r="D8" s="106" t="s">
        <v>276</v>
      </c>
      <c r="E8" s="582" t="s">
        <v>285</v>
      </c>
      <c r="F8" s="1160"/>
      <c r="G8" s="1161"/>
      <c r="H8" s="115"/>
      <c r="I8" s="5"/>
    </row>
    <row r="9" spans="1:9" x14ac:dyDescent="0.2">
      <c r="A9" s="63"/>
      <c r="B9" s="64"/>
      <c r="C9" s="686" t="s">
        <v>123</v>
      </c>
      <c r="D9" s="1090"/>
      <c r="E9" s="1091"/>
      <c r="F9" s="1091"/>
      <c r="G9" s="1091"/>
      <c r="H9" s="1092"/>
      <c r="I9" s="5"/>
    </row>
    <row r="10" spans="1:9" ht="15.75" thickBot="1" x14ac:dyDescent="0.25">
      <c r="A10" s="673"/>
      <c r="B10" s="674"/>
      <c r="C10" s="675"/>
      <c r="D10" s="1093"/>
      <c r="E10" s="1094"/>
      <c r="F10" s="1094"/>
      <c r="G10" s="1094"/>
      <c r="H10" s="1095"/>
      <c r="I10" s="17"/>
    </row>
    <row r="11" spans="1:9" ht="15.75" thickTop="1" x14ac:dyDescent="0.2">
      <c r="A11" s="676"/>
      <c r="B11" s="677"/>
      <c r="C11" s="678" t="s">
        <v>124</v>
      </c>
      <c r="D11" s="1096"/>
      <c r="E11" s="1097"/>
      <c r="F11" s="1097"/>
      <c r="G11" s="1098"/>
      <c r="H11" s="115"/>
      <c r="I11" s="5"/>
    </row>
    <row r="12" spans="1:9" ht="18.75" customHeight="1" x14ac:dyDescent="0.2">
      <c r="A12" s="679"/>
      <c r="B12" s="680"/>
      <c r="C12" s="681" t="s">
        <v>210</v>
      </c>
      <c r="D12" s="1099"/>
      <c r="E12" s="1100"/>
      <c r="F12" s="1100"/>
      <c r="G12" s="1101"/>
      <c r="H12" s="115"/>
      <c r="I12" s="5"/>
    </row>
    <row r="13" spans="1:9" x14ac:dyDescent="0.2">
      <c r="A13" s="682"/>
      <c r="B13" s="683"/>
      <c r="C13" s="684" t="s">
        <v>201</v>
      </c>
      <c r="D13" s="74"/>
      <c r="E13" s="599" t="s">
        <v>211</v>
      </c>
      <c r="F13" s="596"/>
      <c r="G13" s="579" t="s">
        <v>227</v>
      </c>
      <c r="H13" s="600"/>
      <c r="I13" s="5"/>
    </row>
    <row r="14" spans="1:9" ht="15.75" x14ac:dyDescent="0.2">
      <c r="A14" s="63" t="s">
        <v>119</v>
      </c>
      <c r="B14" s="64"/>
      <c r="C14" s="68">
        <f>IF(D14="none", "NONE",D14)</f>
        <v>0</v>
      </c>
      <c r="D14" s="73"/>
      <c r="E14" s="44" t="str">
        <f>IF(D14="","&lt;--ERROR","")</f>
        <v>&lt;--ERROR</v>
      </c>
      <c r="F14" s="29"/>
      <c r="G14" s="29"/>
      <c r="H14" s="47"/>
      <c r="I14" s="8"/>
    </row>
    <row r="15" spans="1:9" ht="15.75" x14ac:dyDescent="0.2">
      <c r="A15" s="679"/>
      <c r="B15" s="680"/>
      <c r="C15" s="681" t="s">
        <v>188</v>
      </c>
      <c r="D15" s="73"/>
      <c r="E15" s="44" t="str">
        <f>IF(D15="","&lt;--ERROR","")</f>
        <v>&lt;--ERROR</v>
      </c>
      <c r="F15" s="29"/>
      <c r="G15" s="29"/>
      <c r="H15" s="47"/>
      <c r="I15" s="8"/>
    </row>
    <row r="16" spans="1:9" x14ac:dyDescent="0.2">
      <c r="A16" s="679"/>
      <c r="B16" s="685"/>
      <c r="C16" s="681" t="s">
        <v>37</v>
      </c>
      <c r="D16" s="69"/>
      <c r="E16" s="110"/>
      <c r="F16" s="29"/>
      <c r="G16" s="29"/>
      <c r="H16" s="47"/>
      <c r="I16" s="8"/>
    </row>
    <row r="17" spans="1:9" x14ac:dyDescent="0.2">
      <c r="A17" s="28" t="s">
        <v>202</v>
      </c>
      <c r="B17" s="29"/>
      <c r="C17" s="62">
        <f>IF(D17=2006,4)</f>
        <v>4</v>
      </c>
      <c r="D17" s="106">
        <v>2006</v>
      </c>
      <c r="E17" s="58"/>
      <c r="F17" s="58"/>
      <c r="G17" s="58"/>
      <c r="H17" s="114"/>
      <c r="I17" s="8"/>
    </row>
    <row r="18" spans="1:9" x14ac:dyDescent="0.2">
      <c r="A18" s="61" t="s">
        <v>38</v>
      </c>
      <c r="B18" s="116"/>
      <c r="C18" s="59"/>
      <c r="D18" s="57" t="str">
        <f>IF(H29&lt;H36,"PERCENTAGE BASED FEES","TIME BASED FEES")</f>
        <v>TIME BASED FEES</v>
      </c>
      <c r="E18" s="1114" t="str">
        <f>IF(C17=1,"USE 2003 INVOICE",IF(C17=2,"USE 2004 INVOICE",IF(C17=3," USE 2005 INVOICE",IF(C17=4," Government Gazette No 28744 of 13 April 2006",("")))))</f>
        <v xml:space="preserve"> Government Gazette No 28744 of 13 April 2006</v>
      </c>
      <c r="F18" s="1112"/>
      <c r="G18" s="1112"/>
      <c r="H18" s="47"/>
      <c r="I18" s="8"/>
    </row>
    <row r="19" spans="1:9" x14ac:dyDescent="0.2">
      <c r="A19" s="668"/>
      <c r="B19" s="669"/>
      <c r="C19" s="670" t="s">
        <v>155</v>
      </c>
      <c r="D19" s="69"/>
      <c r="E19" s="1111" t="str">
        <f>IF(H29&lt;E36,"","USE TIME BASIS FEES")</f>
        <v>USE TIME BASIS FEES</v>
      </c>
      <c r="F19" s="1112"/>
      <c r="G19" s="1112"/>
      <c r="H19" s="601"/>
      <c r="I19" s="8"/>
    </row>
    <row r="20" spans="1:9" ht="15.75" customHeight="1" x14ac:dyDescent="0.2">
      <c r="A20" s="671"/>
      <c r="B20" s="672"/>
      <c r="C20" s="584" t="s">
        <v>20</v>
      </c>
      <c r="D20" s="72"/>
      <c r="E20" s="1113"/>
      <c r="F20" s="1112"/>
      <c r="G20" s="1112"/>
      <c r="H20" s="602"/>
      <c r="I20" s="5"/>
    </row>
    <row r="21" spans="1:9" ht="15.75" customHeight="1" x14ac:dyDescent="0.2">
      <c r="A21" s="671"/>
      <c r="B21" s="672"/>
      <c r="C21" s="584" t="s">
        <v>125</v>
      </c>
      <c r="D21" s="72"/>
      <c r="E21" s="567"/>
      <c r="F21" s="225"/>
      <c r="G21" s="225"/>
      <c r="H21" s="50"/>
      <c r="I21" s="18"/>
    </row>
    <row r="22" spans="1:9" ht="15.75" customHeight="1" x14ac:dyDescent="0.2">
      <c r="A22" s="671"/>
      <c r="B22" s="672"/>
      <c r="C22" s="584" t="s">
        <v>23</v>
      </c>
      <c r="D22" s="72"/>
      <c r="E22" s="225"/>
      <c r="F22" s="225"/>
      <c r="G22" s="225"/>
      <c r="H22" s="602"/>
      <c r="I22" s="5"/>
    </row>
    <row r="23" spans="1:9" x14ac:dyDescent="0.2">
      <c r="A23" s="586"/>
      <c r="B23" s="587"/>
      <c r="C23" s="588" t="str">
        <f>IF(E23=1,"STAGE COMPLETED",IF(E23=4,"STAGE COMPLETED","STAGE"))</f>
        <v>STAGE COMPLETED</v>
      </c>
      <c r="D23" s="106" t="s">
        <v>298</v>
      </c>
      <c r="E23" s="687">
        <f>IF(D23="Preliminary design",1,IF(D23="Design &amp; tender",2,IF(D23="Construction",3,IF(D23="Completion",4))))</f>
        <v>1</v>
      </c>
      <c r="F23" s="60"/>
      <c r="G23" s="60"/>
      <c r="H23" s="603"/>
    </row>
    <row r="24" spans="1:9" ht="16.5" x14ac:dyDescent="0.2">
      <c r="A24" s="593"/>
      <c r="B24" s="594"/>
      <c r="C24" s="595" t="s">
        <v>284</v>
      </c>
      <c r="D24" s="585">
        <v>1</v>
      </c>
      <c r="E24" s="583"/>
      <c r="F24" s="60"/>
      <c r="G24" s="60"/>
      <c r="H24" s="603"/>
    </row>
    <row r="25" spans="1:9" x14ac:dyDescent="0.2">
      <c r="A25" s="589" t="s">
        <v>226</v>
      </c>
      <c r="B25" s="590"/>
      <c r="C25" s="591"/>
      <c r="D25" s="592" t="s">
        <v>192</v>
      </c>
      <c r="E25" s="60"/>
      <c r="F25" s="60"/>
      <c r="G25" s="60"/>
      <c r="H25" s="603"/>
    </row>
    <row r="26" spans="1:9" ht="15" customHeight="1" x14ac:dyDescent="0.2">
      <c r="A26" s="1102" t="s">
        <v>143</v>
      </c>
      <c r="B26" s="1103"/>
      <c r="C26" s="1103"/>
      <c r="D26" s="1104"/>
      <c r="E26" s="106" t="s">
        <v>192</v>
      </c>
      <c r="F26" s="30"/>
      <c r="G26" s="30"/>
      <c r="H26" s="115"/>
      <c r="I26" s="5"/>
    </row>
    <row r="27" spans="1:9" x14ac:dyDescent="0.2">
      <c r="A27" s="1105" t="s">
        <v>224</v>
      </c>
      <c r="B27" s="1106"/>
      <c r="C27" s="1106"/>
      <c r="D27" s="1107"/>
      <c r="E27" s="106" t="s">
        <v>192</v>
      </c>
      <c r="F27" s="30"/>
      <c r="G27" s="30"/>
      <c r="H27" s="115"/>
      <c r="I27" s="5"/>
    </row>
    <row r="28" spans="1:9" x14ac:dyDescent="0.2">
      <c r="A28" s="1105" t="s">
        <v>167</v>
      </c>
      <c r="B28" s="1106"/>
      <c r="C28" s="1106"/>
      <c r="D28" s="1107"/>
      <c r="E28" s="106" t="s">
        <v>192</v>
      </c>
      <c r="F28" s="30"/>
      <c r="G28" s="30"/>
      <c r="H28" s="115"/>
      <c r="I28" s="5"/>
    </row>
    <row r="29" spans="1:9" ht="15.75" thickBot="1" x14ac:dyDescent="0.25">
      <c r="A29" s="665"/>
      <c r="B29" s="666"/>
      <c r="C29" s="666"/>
      <c r="D29" s="667" t="s">
        <v>168</v>
      </c>
      <c r="E29" s="106" t="s">
        <v>192</v>
      </c>
      <c r="F29" s="30"/>
      <c r="G29" s="30"/>
      <c r="H29" s="604">
        <f>IF('Input Data'!C17=4,Scales!C3)</f>
        <v>300000</v>
      </c>
      <c r="I29" s="5"/>
    </row>
    <row r="30" spans="1:9" ht="78" customHeight="1" thickTop="1" thickBot="1" x14ac:dyDescent="0.25">
      <c r="A30" s="1158" t="s">
        <v>219</v>
      </c>
      <c r="B30" s="1159"/>
      <c r="C30" s="1159"/>
      <c r="D30" s="1159"/>
      <c r="E30" s="21" t="s">
        <v>147</v>
      </c>
      <c r="F30" s="688" t="s">
        <v>296</v>
      </c>
      <c r="G30" s="21" t="s">
        <v>297</v>
      </c>
      <c r="H30" s="689" t="s">
        <v>144</v>
      </c>
      <c r="I30" s="10"/>
    </row>
    <row r="31" spans="1:9" ht="21.75" customHeight="1" thickBot="1" x14ac:dyDescent="0.25">
      <c r="A31" s="1108" t="s">
        <v>234</v>
      </c>
      <c r="B31" s="1109"/>
      <c r="C31" s="1109"/>
      <c r="D31" s="1110"/>
      <c r="E31" s="222" t="s">
        <v>233</v>
      </c>
      <c r="F31" s="220">
        <f>IF(E31="estimates",1,2)</f>
        <v>1</v>
      </c>
      <c r="G31" s="221"/>
      <c r="H31" s="221"/>
      <c r="I31" s="10"/>
    </row>
    <row r="32" spans="1:9" ht="44.25" customHeight="1" thickBot="1" x14ac:dyDescent="0.25">
      <c r="A32" s="1117" t="s">
        <v>225</v>
      </c>
      <c r="B32" s="1162"/>
      <c r="C32" s="1162"/>
      <c r="D32" s="1163"/>
      <c r="E32" s="659"/>
      <c r="F32" s="659"/>
      <c r="G32" s="700"/>
      <c r="H32" s="699">
        <f>IF($E$23&lt;3,E32,IF($E$23=3,F32,IF($E$23=4,G32)))</f>
        <v>0</v>
      </c>
      <c r="I32" s="10"/>
    </row>
    <row r="33" spans="1:8" ht="30.75" customHeight="1" thickBot="1" x14ac:dyDescent="0.25">
      <c r="A33" s="1117" t="s">
        <v>145</v>
      </c>
      <c r="B33" s="1118"/>
      <c r="C33" s="1118"/>
      <c r="D33" s="1119"/>
      <c r="E33" s="660"/>
      <c r="F33" s="607"/>
      <c r="G33" s="605"/>
      <c r="H33" s="606">
        <f>IF($E$23&lt;3,E33,IF($E$23=3,F33,IF($E$23=4,G33)))</f>
        <v>0</v>
      </c>
    </row>
    <row r="34" spans="1:8" ht="30.75" customHeight="1" thickBot="1" x14ac:dyDescent="0.25">
      <c r="A34" s="1142" t="s">
        <v>146</v>
      </c>
      <c r="B34" s="1143"/>
      <c r="C34" s="1143"/>
      <c r="D34" s="1144"/>
      <c r="E34" s="660"/>
      <c r="F34" s="607"/>
      <c r="G34" s="605"/>
      <c r="H34" s="606">
        <f>IF($E$23&lt;3,E34,IF($E$23=3,F34,IF($E$23=4,G34)))</f>
        <v>0</v>
      </c>
    </row>
    <row r="35" spans="1:8" ht="39.75" customHeight="1" thickBot="1" x14ac:dyDescent="0.25">
      <c r="A35" s="1117" t="s">
        <v>218</v>
      </c>
      <c r="B35" s="1118"/>
      <c r="C35" s="1118"/>
      <c r="D35" s="1119"/>
      <c r="E35" s="659"/>
      <c r="F35" s="607"/>
      <c r="G35" s="608"/>
      <c r="H35" s="606">
        <f>IF($E$23&lt;3,E35,IF($E$23=3,F35,IF($E$23=4,G35)))</f>
        <v>0</v>
      </c>
    </row>
    <row r="36" spans="1:8" ht="33.75" customHeight="1" thickBot="1" x14ac:dyDescent="0.25">
      <c r="A36" s="1122" t="s">
        <v>237</v>
      </c>
      <c r="B36" s="1123"/>
      <c r="C36" s="1123"/>
      <c r="D36" s="1124"/>
      <c r="E36" s="609">
        <f>SUM(E32:E35)</f>
        <v>0</v>
      </c>
      <c r="F36" s="661">
        <f>SUM(F32:F35)</f>
        <v>0</v>
      </c>
      <c r="G36" s="662">
        <f>SUM(G32:G35)</f>
        <v>0</v>
      </c>
      <c r="H36" s="662">
        <f>SUM(H32:H35)</f>
        <v>0</v>
      </c>
    </row>
    <row r="37" spans="1:8" ht="27" customHeight="1" thickTop="1" thickBot="1" x14ac:dyDescent="0.25">
      <c r="A37" s="1125" t="str">
        <f>IF($E$23=4,IF(H36=H42,"","THE VALUE OF ( C) MUST BE THE SAME AS (D)"),"")</f>
        <v/>
      </c>
      <c r="B37" s="1126"/>
      <c r="C37" s="1126"/>
      <c r="D37" s="1126"/>
      <c r="E37" s="1127"/>
      <c r="F37" s="692"/>
      <c r="G37" s="690" t="str">
        <f>IF($E$23=4,IF($H$38=$H$43,"","ERROR"),"")</f>
        <v/>
      </c>
      <c r="H37" s="693"/>
    </row>
    <row r="38" spans="1:8" ht="32.25" customHeight="1" thickBot="1" x14ac:dyDescent="0.25">
      <c r="A38" s="1120" t="s">
        <v>235</v>
      </c>
      <c r="B38" s="1121"/>
      <c r="C38" s="1121"/>
      <c r="D38" s="1121"/>
      <c r="E38" s="660"/>
      <c r="F38" s="660"/>
      <c r="G38" s="691"/>
      <c r="H38" s="695">
        <f>IF($E$23&lt;3,E38,IF($E$23=3,F38,IF($E$23=4,G38)))</f>
        <v>0</v>
      </c>
    </row>
    <row r="39" spans="1:8" ht="53.25" customHeight="1" thickBot="1" x14ac:dyDescent="0.25">
      <c r="A39" s="1145" t="s">
        <v>212</v>
      </c>
      <c r="B39" s="1146"/>
      <c r="C39" s="1146"/>
      <c r="D39" s="1146"/>
      <c r="E39" s="1146"/>
      <c r="F39" s="1147"/>
      <c r="G39" s="25" t="s">
        <v>154</v>
      </c>
      <c r="H39" s="694" t="s">
        <v>144</v>
      </c>
    </row>
    <row r="40" spans="1:8" ht="37.5" customHeight="1" x14ac:dyDescent="0.2">
      <c r="A40" s="1128" t="s">
        <v>148</v>
      </c>
      <c r="B40" s="1129"/>
      <c r="C40" s="1129"/>
      <c r="D40" s="1129"/>
      <c r="E40" s="1130"/>
      <c r="F40" s="1131"/>
      <c r="G40" s="715"/>
      <c r="H40" s="610">
        <f>IF($E$23&gt;2,G40,0)</f>
        <v>0</v>
      </c>
    </row>
    <row r="41" spans="1:8" ht="37.5" customHeight="1" thickBot="1" x14ac:dyDescent="0.25">
      <c r="A41" s="1132" t="s">
        <v>149</v>
      </c>
      <c r="B41" s="1133"/>
      <c r="C41" s="1133"/>
      <c r="D41" s="1133"/>
      <c r="E41" s="1134"/>
      <c r="F41" s="1134"/>
      <c r="G41" s="716"/>
      <c r="H41" s="611">
        <f>IF($E$23&gt;2,G41,0)</f>
        <v>0</v>
      </c>
    </row>
    <row r="42" spans="1:8" ht="30" customHeight="1" thickBot="1" x14ac:dyDescent="0.25">
      <c r="A42" s="1122" t="s">
        <v>236</v>
      </c>
      <c r="B42" s="1139"/>
      <c r="C42" s="1139"/>
      <c r="D42" s="1139"/>
      <c r="E42" s="1140"/>
      <c r="F42" s="1141"/>
      <c r="G42" s="663">
        <f>G40+G41</f>
        <v>0</v>
      </c>
      <c r="H42" s="612">
        <f>IF($E$23&gt;2,G42,0)</f>
        <v>0</v>
      </c>
    </row>
    <row r="43" spans="1:8" ht="41.25" customHeight="1" thickTop="1" thickBot="1" x14ac:dyDescent="0.25">
      <c r="A43" s="1135" t="s">
        <v>220</v>
      </c>
      <c r="B43" s="1136"/>
      <c r="C43" s="1136"/>
      <c r="D43" s="1136"/>
      <c r="E43" s="1137"/>
      <c r="F43" s="1138"/>
      <c r="G43" s="664"/>
      <c r="H43" s="613">
        <f>IF($E$23&gt;2,G43,0)</f>
        <v>0</v>
      </c>
    </row>
    <row r="44" spans="1:8" ht="15.75" thickTop="1" x14ac:dyDescent="0.2">
      <c r="G44" s="22"/>
    </row>
    <row r="53" ht="18.75" customHeight="1" x14ac:dyDescent="0.2"/>
    <row r="60" ht="25.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102" spans="1:9" x14ac:dyDescent="0.2">
      <c r="A102" s="1"/>
      <c r="B102" s="1"/>
      <c r="C102" s="1"/>
      <c r="D102" s="1"/>
      <c r="E102" s="1"/>
      <c r="F102" s="1"/>
      <c r="G102" s="1"/>
      <c r="H102" s="1"/>
      <c r="I102" s="1"/>
    </row>
    <row r="103" spans="1:9" x14ac:dyDescent="0.2">
      <c r="A103" s="1115"/>
      <c r="B103" s="1116"/>
      <c r="C103" s="1116"/>
      <c r="D103" s="1116"/>
      <c r="E103" s="1116"/>
      <c r="F103" s="1116"/>
      <c r="G103" s="1116"/>
      <c r="H103" s="1116"/>
      <c r="I103" s="1116"/>
    </row>
  </sheetData>
  <sheetProtection password="CD4C" sheet="1" objects="1" scenarios="1" formatCells="0" formatColumns="0" formatRows="0"/>
  <mergeCells count="29">
    <mergeCell ref="A34:D34"/>
    <mergeCell ref="A39:F39"/>
    <mergeCell ref="A1:H1"/>
    <mergeCell ref="E2:H2"/>
    <mergeCell ref="F5:G5"/>
    <mergeCell ref="E3:H3"/>
    <mergeCell ref="A30:D30"/>
    <mergeCell ref="F8:G8"/>
    <mergeCell ref="A32:D32"/>
    <mergeCell ref="A33:D33"/>
    <mergeCell ref="A103:I103"/>
    <mergeCell ref="A35:D35"/>
    <mergeCell ref="A38:D38"/>
    <mergeCell ref="A36:D36"/>
    <mergeCell ref="A37:E37"/>
    <mergeCell ref="A40:F40"/>
    <mergeCell ref="A41:F41"/>
    <mergeCell ref="A43:F43"/>
    <mergeCell ref="A42:F42"/>
    <mergeCell ref="A27:D27"/>
    <mergeCell ref="A28:D28"/>
    <mergeCell ref="A31:D31"/>
    <mergeCell ref="E19:G20"/>
    <mergeCell ref="E18:G18"/>
    <mergeCell ref="D9:H9"/>
    <mergeCell ref="D10:H10"/>
    <mergeCell ref="D11:G11"/>
    <mergeCell ref="D12:G12"/>
    <mergeCell ref="A26:D26"/>
  </mergeCells>
  <phoneticPr fontId="77" type="noConversion"/>
  <dataValidations count="6">
    <dataValidation type="list" allowBlank="1" showInputMessage="1" showErrorMessage="1" sqref="E26:E29">
      <formula1>"N,Y"</formula1>
    </dataValidation>
    <dataValidation type="list" allowBlank="1" showInputMessage="1" showErrorMessage="1" sqref="E31">
      <formula1>"ESTIMATES, TENDER VALUES"</formula1>
    </dataValidation>
    <dataValidation type="list" allowBlank="1" showInputMessage="1" showErrorMessage="1" sqref="D8">
      <formula1>"BUILDING PROJECT,ENGINEERING PROJECT"</formula1>
    </dataValidation>
    <dataValidation type="list" allowBlank="1" showInputMessage="1" showErrorMessage="1" sqref="D23">
      <formula1>"PRELIMINARY DESIGN, DESIGN &amp; TENDER, CONSTRUCTION, COMPLETION"</formula1>
    </dataValidation>
    <dataValidation type="list" allowBlank="1" showInputMessage="1" showErrorMessage="1" sqref="D17">
      <formula1>"2006"</formula1>
    </dataValidation>
    <dataValidation type="list" allowBlank="1" showInputMessage="1" showErrorMessage="1" sqref="D25">
      <formula1>"Y,N"</formula1>
    </dataValidation>
  </dataValidations>
  <printOptions horizontalCentered="1"/>
  <pageMargins left="0.55118110236220474" right="0.55118110236220474" top="0.78740157480314965" bottom="0.78740157480314965" header="0.51181102362204722" footer="0.51181102362204722"/>
  <pageSetup paperSize="9" scale="62" orientation="portrait" horizontalDpi="300" verticalDpi="300" r:id="rId1"/>
  <headerFooter alignWithMargins="0">
    <oddFooter>&amp;L&amp;8&amp;F Rev 1 of 310805&amp;C&amp;8&amp;A&amp;R&amp;8&amp;D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sheetPr>
  <dimension ref="A1:O77"/>
  <sheetViews>
    <sheetView topLeftCell="A23" zoomScale="90" zoomScaleNormal="90" zoomScaleSheetLayoutView="75" workbookViewId="0">
      <selection activeCell="O34" sqref="O34"/>
    </sheetView>
  </sheetViews>
  <sheetFormatPr defaultRowHeight="15" x14ac:dyDescent="0.2"/>
  <cols>
    <col min="1" max="1" width="14.21875" customWidth="1"/>
    <col min="2" max="2" width="13.77734375" customWidth="1"/>
    <col min="5" max="5" width="4.109375" customWidth="1"/>
    <col min="6" max="6" width="2.6640625" customWidth="1"/>
    <col min="7" max="7" width="4.88671875" customWidth="1"/>
    <col min="8" max="8" width="3.77734375" customWidth="1"/>
    <col min="10" max="10" width="3.109375" customWidth="1"/>
    <col min="11" max="11" width="13.44140625" customWidth="1"/>
    <col min="12" max="12" width="3" customWidth="1"/>
    <col min="13" max="13" width="11.77734375" customWidth="1"/>
    <col min="14" max="14" width="4.33203125" customWidth="1"/>
    <col min="15" max="15" width="13.6640625" customWidth="1"/>
  </cols>
  <sheetData>
    <row r="1" spans="1:15" ht="52.5" customHeight="1" thickTop="1" x14ac:dyDescent="0.2">
      <c r="A1" s="214"/>
      <c r="B1" s="215"/>
      <c r="C1" s="215"/>
      <c r="D1" s="1221" t="s">
        <v>141</v>
      </c>
      <c r="E1" s="1222"/>
      <c r="F1" s="1222"/>
      <c r="G1" s="1222"/>
      <c r="H1" s="216"/>
      <c r="I1" s="1218" t="s">
        <v>208</v>
      </c>
      <c r="J1" s="1219"/>
      <c r="K1" s="1219"/>
      <c r="L1" s="1219"/>
      <c r="M1" s="1219"/>
      <c r="N1" s="1219"/>
      <c r="O1" s="1220"/>
    </row>
    <row r="2" spans="1:15" ht="29.25" customHeight="1" x14ac:dyDescent="0.2">
      <c r="A2" s="1229"/>
      <c r="B2" s="1230"/>
      <c r="C2" s="1230"/>
      <c r="D2" s="1230"/>
      <c r="E2" s="1230"/>
      <c r="F2" s="203"/>
      <c r="G2" s="204"/>
      <c r="H2" s="204"/>
      <c r="I2" s="1223" t="str">
        <f>IF('Input Data'!C8="b", "ERROR",'Input Data'!E3)</f>
        <v>ERROR</v>
      </c>
      <c r="J2" s="1224"/>
      <c r="K2" s="1224"/>
      <c r="L2" s="1224"/>
      <c r="M2" s="1224"/>
      <c r="N2" s="1224"/>
      <c r="O2" s="1225"/>
    </row>
    <row r="3" spans="1:15" ht="20.25" x14ac:dyDescent="0.2">
      <c r="A3" s="218"/>
      <c r="B3" s="113"/>
      <c r="C3" s="113"/>
      <c r="D3" s="113"/>
      <c r="E3" s="113"/>
      <c r="F3" s="204"/>
      <c r="G3" s="204"/>
      <c r="H3" s="204"/>
      <c r="I3" s="204"/>
      <c r="J3" s="113"/>
      <c r="K3" s="113"/>
      <c r="L3" s="113"/>
      <c r="M3" s="541" t="str">
        <f>'Input Data'!H4</f>
        <v>Version 3.1  2012-10</v>
      </c>
      <c r="O3" s="114"/>
    </row>
    <row r="4" spans="1:15" x14ac:dyDescent="0.2">
      <c r="A4" s="48" t="s">
        <v>21</v>
      </c>
      <c r="B4" s="1226">
        <f>'Input Data'!$D$9</f>
        <v>0</v>
      </c>
      <c r="C4" s="1227"/>
      <c r="D4" s="1227"/>
      <c r="E4" s="1227"/>
      <c r="F4" s="1227"/>
      <c r="G4" s="1227"/>
      <c r="H4" s="1227"/>
      <c r="I4" s="1227"/>
      <c r="J4" s="1227"/>
      <c r="K4" s="1227"/>
      <c r="L4" s="1227"/>
      <c r="M4" s="1227"/>
      <c r="N4" s="29"/>
      <c r="O4" s="47"/>
    </row>
    <row r="5" spans="1:15" x14ac:dyDescent="0.2">
      <c r="A5" s="111"/>
      <c r="B5" s="1226">
        <f>'Input Data'!$D$10</f>
        <v>0</v>
      </c>
      <c r="C5" s="1227"/>
      <c r="D5" s="1227"/>
      <c r="E5" s="1227"/>
      <c r="F5" s="1227"/>
      <c r="G5" s="1227"/>
      <c r="H5" s="1227"/>
      <c r="I5" s="1227"/>
      <c r="J5" s="1227"/>
      <c r="K5" s="1227"/>
      <c r="L5" s="1227"/>
      <c r="M5" s="1227"/>
      <c r="N5" s="29"/>
      <c r="O5" s="47"/>
    </row>
    <row r="6" spans="1:15" x14ac:dyDescent="0.2">
      <c r="A6" s="48" t="s">
        <v>22</v>
      </c>
      <c r="B6" s="1228">
        <f>'Input Data'!$D$11</f>
        <v>0</v>
      </c>
      <c r="C6" s="1227"/>
      <c r="D6" s="1227"/>
      <c r="E6" s="1227"/>
      <c r="F6" s="1227"/>
      <c r="G6" s="1227"/>
      <c r="H6" s="1227"/>
      <c r="I6" s="1227"/>
      <c r="J6" s="1227"/>
      <c r="K6" s="1227"/>
      <c r="L6" s="1227"/>
      <c r="M6" s="1227"/>
      <c r="N6" s="29"/>
      <c r="O6" s="47"/>
    </row>
    <row r="7" spans="1:15" ht="26.25" thickBot="1" x14ac:dyDescent="0.25">
      <c r="A7" s="53" t="s">
        <v>19</v>
      </c>
      <c r="B7" s="1206">
        <f>'Input Data'!$D$12</f>
        <v>0</v>
      </c>
      <c r="C7" s="1207"/>
      <c r="D7" s="1207"/>
      <c r="E7" s="1207"/>
      <c r="F7" s="1207"/>
      <c r="G7" s="1207"/>
      <c r="H7" s="1207"/>
      <c r="I7" s="1207"/>
      <c r="J7" s="75" t="s">
        <v>205</v>
      </c>
      <c r="K7" s="78">
        <f>'Input Data'!D13</f>
        <v>0</v>
      </c>
      <c r="L7" s="75" t="s">
        <v>206</v>
      </c>
      <c r="M7" s="1208">
        <f>'Input Data'!F13</f>
        <v>0</v>
      </c>
      <c r="N7" s="1184"/>
      <c r="O7" s="658">
        <f>'Input Data'!H13</f>
        <v>0</v>
      </c>
    </row>
    <row r="8" spans="1:15" ht="15.75" thickTop="1" x14ac:dyDescent="0.2">
      <c r="A8" s="48" t="s">
        <v>198</v>
      </c>
      <c r="B8" s="196"/>
      <c r="C8" s="1209">
        <f>'Input Data'!F5</f>
        <v>0</v>
      </c>
      <c r="D8" s="1210"/>
      <c r="E8" s="1210"/>
      <c r="F8" s="1210"/>
      <c r="G8" s="1210"/>
      <c r="H8" s="202" t="s">
        <v>205</v>
      </c>
      <c r="I8" s="79">
        <f>'Input Data'!F6</f>
        <v>0</v>
      </c>
      <c r="J8" s="118" t="s">
        <v>199</v>
      </c>
      <c r="K8" s="196"/>
      <c r="L8" s="1211">
        <f>'Input Data'!D5</f>
        <v>0</v>
      </c>
      <c r="M8" s="1212"/>
      <c r="N8" s="1213"/>
      <c r="O8" s="114"/>
    </row>
    <row r="9" spans="1:15" x14ac:dyDescent="0.2">
      <c r="A9" s="48" t="s">
        <v>119</v>
      </c>
      <c r="B9" s="29"/>
      <c r="C9" s="1214">
        <f>'Input Data'!D14</f>
        <v>0</v>
      </c>
      <c r="D9" s="1215"/>
      <c r="E9" s="1215"/>
      <c r="F9" s="1215"/>
      <c r="G9" s="1197"/>
      <c r="H9" s="31" t="s">
        <v>228</v>
      </c>
      <c r="I9" s="79">
        <f>'Input Data'!F7</f>
        <v>0</v>
      </c>
      <c r="J9" s="118" t="s">
        <v>200</v>
      </c>
      <c r="K9" s="196"/>
      <c r="L9" s="1216">
        <f>'Input Data'!$D$6</f>
        <v>0</v>
      </c>
      <c r="M9" s="1217"/>
      <c r="N9" s="113"/>
      <c r="O9" s="47"/>
    </row>
    <row r="10" spans="1:15" x14ac:dyDescent="0.2">
      <c r="A10" s="45" t="s">
        <v>188</v>
      </c>
      <c r="B10" s="108"/>
      <c r="C10" s="1196">
        <f>'Input Data'!D15</f>
        <v>0</v>
      </c>
      <c r="D10" s="1197"/>
      <c r="E10" s="1197"/>
      <c r="F10" s="1197"/>
      <c r="G10" s="1197"/>
      <c r="H10" s="108"/>
      <c r="I10" s="46"/>
      <c r="J10" s="31" t="s">
        <v>20</v>
      </c>
      <c r="K10" s="29"/>
      <c r="L10" s="46"/>
      <c r="M10" s="46"/>
      <c r="N10" s="1074">
        <f>'Input Data'!$D$20</f>
        <v>0</v>
      </c>
      <c r="O10" s="47"/>
    </row>
    <row r="11" spans="1:15" x14ac:dyDescent="0.2">
      <c r="A11" s="48" t="s">
        <v>125</v>
      </c>
      <c r="B11" s="29"/>
      <c r="C11" s="1198">
        <f>'Input Data'!D21</f>
        <v>0</v>
      </c>
      <c r="D11" s="1198"/>
      <c r="E11" s="1198"/>
      <c r="F11" s="1198"/>
      <c r="G11" s="1198"/>
      <c r="H11" s="46"/>
      <c r="I11" s="46"/>
      <c r="J11" s="49" t="s">
        <v>126</v>
      </c>
      <c r="K11" s="29"/>
      <c r="L11" s="1199" t="str">
        <f>IF('Input Data'!E23=1,"PRELIMINARY DESIGN",IF('Input Data'!E23=2,"DESIGN &amp; TENDER",IF('Input Data'!E23=3,"CONSTRUCTION",IF('Input Data'!E23=4,"COMPLETION"))))</f>
        <v>PRELIMINARY DESIGN</v>
      </c>
      <c r="M11" s="1199"/>
      <c r="N11" s="1199"/>
      <c r="O11" s="1200"/>
    </row>
    <row r="12" spans="1:15" x14ac:dyDescent="0.2">
      <c r="A12" s="48" t="s">
        <v>37</v>
      </c>
      <c r="B12" s="29"/>
      <c r="C12" s="1201">
        <f>'Input Data'!$D$16</f>
        <v>0</v>
      </c>
      <c r="D12" s="1202"/>
      <c r="E12" s="1202"/>
      <c r="F12" s="1202"/>
      <c r="G12" s="1202"/>
      <c r="H12" s="51"/>
      <c r="I12" s="51"/>
      <c r="J12" s="1203" t="s">
        <v>155</v>
      </c>
      <c r="K12" s="1202"/>
      <c r="L12" s="1165">
        <f>'Input Data'!D19</f>
        <v>0</v>
      </c>
      <c r="M12" s="1165"/>
      <c r="N12" s="1166"/>
      <c r="O12" s="50"/>
    </row>
    <row r="13" spans="1:15" x14ac:dyDescent="0.2">
      <c r="A13" s="48" t="s">
        <v>38</v>
      </c>
      <c r="B13" s="29"/>
      <c r="C13" s="1204" t="str">
        <f>'Input Data'!$D$18</f>
        <v>TIME BASED FEES</v>
      </c>
      <c r="D13" s="1202"/>
      <c r="E13" s="1202"/>
      <c r="F13" s="1202"/>
      <c r="G13" s="1202"/>
      <c r="H13" s="52"/>
      <c r="I13" s="46"/>
      <c r="J13" s="31" t="s">
        <v>23</v>
      </c>
      <c r="K13" s="29"/>
      <c r="L13" s="1205">
        <f>'Input Data'!$D$22</f>
        <v>0</v>
      </c>
      <c r="M13" s="1197"/>
      <c r="N13" s="46"/>
      <c r="O13" s="47"/>
    </row>
    <row r="14" spans="1:15" ht="15.75" thickBot="1" x14ac:dyDescent="0.25">
      <c r="A14" s="53" t="s">
        <v>137</v>
      </c>
      <c r="B14" s="26"/>
      <c r="C14" s="1183" t="str">
        <f>IF('Input Data'!$C$8="e", "ENGINEERING PROJECT","USE OTHER INVOICE")</f>
        <v>USE OTHER INVOICE</v>
      </c>
      <c r="D14" s="1184"/>
      <c r="E14" s="1184"/>
      <c r="F14" s="1184"/>
      <c r="G14" s="1184"/>
      <c r="H14" s="54"/>
      <c r="I14" s="37"/>
      <c r="J14" s="55" t="s">
        <v>127</v>
      </c>
      <c r="K14" s="26"/>
      <c r="L14" s="56" t="s">
        <v>128</v>
      </c>
      <c r="M14" s="1185">
        <f>'Input Data'!D7</f>
        <v>0</v>
      </c>
      <c r="N14" s="1186"/>
      <c r="O14" s="1187"/>
    </row>
    <row r="15" spans="1:15" ht="15.75" thickTop="1" x14ac:dyDescent="0.2">
      <c r="A15" s="1188"/>
      <c r="B15" s="1189"/>
      <c r="C15" s="1189"/>
      <c r="D15" s="1189"/>
      <c r="E15" s="1189"/>
      <c r="F15" s="1189"/>
      <c r="G15" s="1189"/>
      <c r="H15" s="29"/>
      <c r="I15" s="32"/>
      <c r="J15" s="1190" t="s">
        <v>129</v>
      </c>
      <c r="K15" s="1191"/>
      <c r="L15" s="1191"/>
      <c r="M15" s="1191"/>
      <c r="N15" s="1191"/>
      <c r="O15" s="711">
        <f>IF( 'Input Data'!$C$8="e",IF('Input Data'!$F$31=1,80%*'Input Data'!$H$36,'Input Data'!$H$36),0)</f>
        <v>0</v>
      </c>
    </row>
    <row r="16" spans="1:15" ht="15.75" thickBot="1" x14ac:dyDescent="0.25">
      <c r="A16" s="1192"/>
      <c r="B16" s="1193"/>
      <c r="C16" s="1193"/>
      <c r="D16" s="1193"/>
      <c r="E16" s="1193"/>
      <c r="F16" s="1193"/>
      <c r="G16" s="1193"/>
      <c r="H16" s="26"/>
      <c r="I16" s="27"/>
      <c r="J16" s="1194" t="s">
        <v>140</v>
      </c>
      <c r="K16" s="1195"/>
      <c r="L16" s="1195"/>
      <c r="M16" s="1195"/>
      <c r="N16" s="1195"/>
      <c r="O16" s="712">
        <f>IF( 'Input Data'!$C$8="e",IF('Input Data'!$F$31=1,80%*'Input Data'!$H$38,'Input Data'!$H$38),0)</f>
        <v>0</v>
      </c>
    </row>
    <row r="17" spans="1:15" ht="15.75" thickTop="1" x14ac:dyDescent="0.2">
      <c r="A17" s="119" t="s">
        <v>34</v>
      </c>
      <c r="B17" s="83"/>
      <c r="C17" s="94"/>
      <c r="D17" s="90"/>
      <c r="E17" s="90"/>
      <c r="F17" s="90"/>
      <c r="G17" s="120"/>
      <c r="H17" s="121"/>
      <c r="I17" s="122">
        <f>IF('Input Data'!C8="e",IF('Input Data'!$C$17=4,VLOOKUP($O$15,SCALE_2006E,3)),0)</f>
        <v>0</v>
      </c>
      <c r="J17" s="210" t="s">
        <v>130</v>
      </c>
      <c r="K17" s="124">
        <f>IF('Input Data'!C8="e",IF('Input Data'!$C$17=4,VLOOKUP($O$15,SCALE_2006E,4)),0)</f>
        <v>0</v>
      </c>
      <c r="L17" s="125" t="s">
        <v>1</v>
      </c>
      <c r="M17" s="126">
        <f>IF('Input Data'!C8="e",O15-(IF('Input Data'!$C$17=4,VLOOKUP($O$15,SCALE_2006E,1))),0)</f>
        <v>0</v>
      </c>
      <c r="N17" s="125" t="s">
        <v>3</v>
      </c>
      <c r="O17" s="615">
        <f>I17+K17*M17</f>
        <v>0</v>
      </c>
    </row>
    <row r="18" spans="1:15" ht="15.75" thickBot="1" x14ac:dyDescent="0.25">
      <c r="A18" s="93"/>
      <c r="B18" s="83"/>
      <c r="C18" s="94"/>
      <c r="D18" s="92"/>
      <c r="E18" s="92"/>
      <c r="F18" s="92"/>
      <c r="G18" s="94"/>
      <c r="H18" s="94"/>
      <c r="I18" s="127"/>
      <c r="J18" s="122"/>
      <c r="K18" s="124"/>
      <c r="L18" s="122"/>
      <c r="M18" s="122"/>
      <c r="N18" s="122"/>
      <c r="O18" s="713"/>
    </row>
    <row r="19" spans="1:15" x14ac:dyDescent="0.2">
      <c r="A19" s="93"/>
      <c r="B19" s="83"/>
      <c r="C19" s="83"/>
      <c r="D19" s="83"/>
      <c r="E19" s="83"/>
      <c r="F19" s="83"/>
      <c r="G19" s="94"/>
      <c r="H19" s="121"/>
      <c r="I19" s="122"/>
      <c r="J19" s="122"/>
      <c r="K19" s="124"/>
      <c r="L19" s="128"/>
      <c r="M19" s="122"/>
      <c r="N19" s="125"/>
      <c r="O19" s="615">
        <f>IF( 'Input Data'!$C$8="e",$O$17,0)</f>
        <v>0</v>
      </c>
    </row>
    <row r="20" spans="1:15" ht="15.75" thickBot="1" x14ac:dyDescent="0.25">
      <c r="A20" s="129"/>
      <c r="B20" s="98"/>
      <c r="C20" s="130"/>
      <c r="D20" s="131"/>
      <c r="E20" s="131"/>
      <c r="F20" s="131"/>
      <c r="G20" s="132"/>
      <c r="H20" s="133"/>
      <c r="I20" s="134"/>
      <c r="J20" s="134"/>
      <c r="K20" s="134"/>
      <c r="L20" s="134"/>
      <c r="M20" s="134"/>
      <c r="N20" s="134"/>
      <c r="O20" s="616"/>
    </row>
    <row r="21" spans="1:15" ht="18.75" thickTop="1" x14ac:dyDescent="0.2">
      <c r="A21" s="135" t="s">
        <v>156</v>
      </c>
      <c r="B21" s="136"/>
      <c r="C21" s="136"/>
      <c r="D21" s="136"/>
      <c r="E21" s="136"/>
      <c r="F21" s="136"/>
      <c r="G21" s="136"/>
      <c r="H21" s="136"/>
      <c r="I21" s="136"/>
      <c r="J21" s="136"/>
      <c r="K21" s="136"/>
      <c r="L21" s="136"/>
      <c r="M21" s="136"/>
      <c r="N21" s="136"/>
      <c r="O21" s="615"/>
    </row>
    <row r="22" spans="1:15" ht="27.75" customHeight="1" x14ac:dyDescent="0.2">
      <c r="A22" s="1173" t="s">
        <v>215</v>
      </c>
      <c r="B22" s="1174"/>
      <c r="C22" s="1174"/>
      <c r="D22" s="1174"/>
      <c r="E22" s="1174"/>
      <c r="F22" s="83"/>
      <c r="G22" s="110"/>
      <c r="H22" s="90"/>
      <c r="I22" s="91">
        <f>IF('Input Data'!$E$23=1,Scales!$L$4,IF('Input Data'!$E$23=2,Scales!$L$5,0.6))</f>
        <v>0.2</v>
      </c>
      <c r="J22" s="125" t="s">
        <v>2</v>
      </c>
      <c r="K22" s="134">
        <f>'Input Data'!H32</f>
        <v>0</v>
      </c>
      <c r="L22" s="128" t="s">
        <v>27</v>
      </c>
      <c r="M22" s="122">
        <f>$O$19</f>
        <v>0</v>
      </c>
      <c r="N22" s="127"/>
      <c r="O22" s="615">
        <f>IF('Input Data'!$D$25="Y",0,IF(K23=0,0,I22*(K22/K23*M22)))</f>
        <v>0</v>
      </c>
    </row>
    <row r="23" spans="1:15" x14ac:dyDescent="0.2">
      <c r="A23" s="1175"/>
      <c r="B23" s="1174"/>
      <c r="C23" s="1174"/>
      <c r="D23" s="1174"/>
      <c r="E23" s="1174"/>
      <c r="F23" s="83"/>
      <c r="G23" s="138"/>
      <c r="H23" s="92"/>
      <c r="I23" s="91"/>
      <c r="J23" s="122"/>
      <c r="K23" s="122">
        <f>'Input Data'!$H$36</f>
        <v>0</v>
      </c>
      <c r="L23" s="128"/>
      <c r="M23" s="122"/>
      <c r="N23" s="127"/>
      <c r="O23" s="615"/>
    </row>
    <row r="24" spans="1:15" x14ac:dyDescent="0.2">
      <c r="A24" s="102"/>
      <c r="B24" s="82"/>
      <c r="C24" s="83"/>
      <c r="D24" s="83"/>
      <c r="E24" s="83"/>
      <c r="F24" s="83"/>
      <c r="G24" s="95"/>
      <c r="H24" s="96"/>
      <c r="I24" s="84"/>
      <c r="J24" s="139"/>
      <c r="K24" s="139"/>
      <c r="L24" s="140"/>
      <c r="M24" s="139"/>
      <c r="N24" s="139"/>
      <c r="O24" s="617"/>
    </row>
    <row r="25" spans="1:15" x14ac:dyDescent="0.2">
      <c r="A25" s="1176" t="s">
        <v>216</v>
      </c>
      <c r="B25" s="1177"/>
      <c r="C25" s="1178"/>
      <c r="D25" s="1178"/>
      <c r="E25" s="91"/>
      <c r="F25" s="109"/>
      <c r="G25" s="95">
        <f>IF('Input Data'!$H$33&gt;0,1.25,0)</f>
        <v>0</v>
      </c>
      <c r="H25" s="90" t="s">
        <v>1</v>
      </c>
      <c r="I25" s="91">
        <f>IF('Input Data'!$E$23=1,Scales!$L$4,IF('Input Data'!$E$23=2,Scales!$L$5,0.6))</f>
        <v>0.2</v>
      </c>
      <c r="J25" s="125" t="s">
        <v>2</v>
      </c>
      <c r="K25" s="134">
        <f>'Input Data'!H33</f>
        <v>0</v>
      </c>
      <c r="L25" s="128" t="s">
        <v>27</v>
      </c>
      <c r="M25" s="122">
        <f>$O$19</f>
        <v>0</v>
      </c>
      <c r="N25" s="122"/>
      <c r="O25" s="615">
        <f>IF('Input Data'!$D$25="Y",0,IF(K26=0,0,G25*I25*K25/K26*M25))</f>
        <v>0</v>
      </c>
    </row>
    <row r="26" spans="1:15" x14ac:dyDescent="0.2">
      <c r="A26" s="1179"/>
      <c r="B26" s="1180"/>
      <c r="C26" s="1180"/>
      <c r="D26" s="1180"/>
      <c r="E26" s="83"/>
      <c r="F26" s="83"/>
      <c r="G26" s="95"/>
      <c r="H26" s="96"/>
      <c r="I26" s="84"/>
      <c r="J26" s="139"/>
      <c r="K26" s="122">
        <f>'Input Data'!$H$36</f>
        <v>0</v>
      </c>
      <c r="L26" s="140"/>
      <c r="M26" s="139"/>
      <c r="N26" s="139"/>
      <c r="O26" s="617"/>
    </row>
    <row r="27" spans="1:15" x14ac:dyDescent="0.2">
      <c r="A27" s="23"/>
      <c r="B27" s="24"/>
      <c r="C27" s="24"/>
      <c r="D27" s="24"/>
      <c r="E27" s="83"/>
      <c r="F27" s="83"/>
      <c r="G27" s="95"/>
      <c r="H27" s="96"/>
      <c r="I27" s="91"/>
      <c r="J27" s="125"/>
      <c r="K27" s="141"/>
      <c r="L27" s="140"/>
      <c r="M27" s="141"/>
      <c r="N27" s="139"/>
      <c r="O27" s="617"/>
    </row>
    <row r="28" spans="1:15" x14ac:dyDescent="0.2">
      <c r="A28" s="1169" t="s">
        <v>151</v>
      </c>
      <c r="B28" s="1170"/>
      <c r="C28" s="1170"/>
      <c r="D28" s="1170"/>
      <c r="E28" s="83"/>
      <c r="F28" s="83"/>
      <c r="G28" s="95">
        <f>IF('Input Data'!$H$34&gt;0,0.25,0)</f>
        <v>0</v>
      </c>
      <c r="H28" s="96"/>
      <c r="I28" s="91">
        <f>IF('Input Data'!$E$23=1,Scales!$L$4,IF('Input Data'!$E$23=2,Scales!$L$5,0.6))</f>
        <v>0.2</v>
      </c>
      <c r="J28" s="125" t="s">
        <v>2</v>
      </c>
      <c r="K28" s="134">
        <f>'Input Data'!H34</f>
        <v>0</v>
      </c>
      <c r="L28" s="140" t="s">
        <v>27</v>
      </c>
      <c r="M28" s="122">
        <f>$O$19</f>
        <v>0</v>
      </c>
      <c r="N28" s="90"/>
      <c r="O28" s="615">
        <f>IF('Input Data'!$D$25="Y",0,IF(K29=0,0,G28*I28*K28/K29*M28))</f>
        <v>0</v>
      </c>
    </row>
    <row r="29" spans="1:15" x14ac:dyDescent="0.2">
      <c r="A29" s="1171"/>
      <c r="B29" s="1172"/>
      <c r="C29" s="1172"/>
      <c r="D29" s="1172"/>
      <c r="E29" s="83"/>
      <c r="F29" s="83"/>
      <c r="G29" s="95"/>
      <c r="H29" s="96"/>
      <c r="I29" s="91"/>
      <c r="J29" s="125"/>
      <c r="K29" s="122">
        <f>'Input Data'!$H$36</f>
        <v>0</v>
      </c>
      <c r="L29" s="140"/>
      <c r="M29" s="141"/>
      <c r="N29" s="139"/>
      <c r="O29" s="617"/>
    </row>
    <row r="30" spans="1:15" x14ac:dyDescent="0.2">
      <c r="A30" s="81"/>
      <c r="B30" s="82"/>
      <c r="C30" s="83"/>
      <c r="D30" s="83"/>
      <c r="E30" s="83"/>
      <c r="F30" s="83"/>
      <c r="G30" s="95"/>
      <c r="H30" s="96"/>
      <c r="I30" s="91"/>
      <c r="J30" s="125"/>
      <c r="K30" s="141"/>
      <c r="L30" s="140"/>
      <c r="M30" s="141"/>
      <c r="N30" s="139"/>
      <c r="O30" s="617"/>
    </row>
    <row r="31" spans="1:15" x14ac:dyDescent="0.2">
      <c r="A31" s="1169" t="s">
        <v>221</v>
      </c>
      <c r="B31" s="1170"/>
      <c r="C31" s="1170"/>
      <c r="D31" s="1170"/>
      <c r="E31" s="95">
        <f>IF('Input Data'!$H$35&gt;0,0.25,0)</f>
        <v>0</v>
      </c>
      <c r="F31" s="90" t="s">
        <v>1</v>
      </c>
      <c r="G31" s="95">
        <f>IF('Input Data'!$H$35&gt;0,1.25,0)</f>
        <v>0</v>
      </c>
      <c r="H31" s="90" t="s">
        <v>1</v>
      </c>
      <c r="I31" s="91">
        <f>IF('Input Data'!$E$23=1,Scales!$L$4,IF('Input Data'!$E$23=2,Scales!$L$5,0.6))</f>
        <v>0.2</v>
      </c>
      <c r="J31" s="125" t="s">
        <v>2</v>
      </c>
      <c r="K31" s="134">
        <f>'Input Data'!H35</f>
        <v>0</v>
      </c>
      <c r="L31" s="90" t="s">
        <v>1</v>
      </c>
      <c r="M31" s="122">
        <f>$O$19</f>
        <v>0</v>
      </c>
      <c r="N31" s="139"/>
      <c r="O31" s="615">
        <f>IF('Input Data'!$D$25="Y",0,IF(K32=0,0,(E31*G31*I31*K31/K32*M31)))</f>
        <v>0</v>
      </c>
    </row>
    <row r="32" spans="1:15" x14ac:dyDescent="0.2">
      <c r="A32" s="1171"/>
      <c r="B32" s="1172"/>
      <c r="C32" s="1172"/>
      <c r="D32" s="1172"/>
      <c r="E32" s="80"/>
      <c r="F32" s="80"/>
      <c r="G32" s="95"/>
      <c r="H32" s="96"/>
      <c r="I32" s="91"/>
      <c r="J32" s="139"/>
      <c r="K32" s="122">
        <f>'Input Data'!$H$36</f>
        <v>0</v>
      </c>
      <c r="L32" s="140"/>
      <c r="M32" s="139"/>
      <c r="N32" s="139"/>
      <c r="O32" s="617"/>
    </row>
    <row r="33" spans="1:15" x14ac:dyDescent="0.2">
      <c r="A33" s="97"/>
      <c r="B33" s="103"/>
      <c r="C33" s="103"/>
      <c r="D33" s="103"/>
      <c r="E33" s="103"/>
      <c r="F33" s="103"/>
      <c r="G33" s="103"/>
      <c r="H33" s="103"/>
      <c r="I33" s="142"/>
      <c r="J33" s="142"/>
      <c r="K33" s="143"/>
      <c r="L33" s="143"/>
      <c r="M33" s="143"/>
      <c r="N33" s="143"/>
      <c r="O33" s="618"/>
    </row>
    <row r="34" spans="1:15" x14ac:dyDescent="0.2">
      <c r="A34" s="104" t="s">
        <v>231</v>
      </c>
      <c r="B34" s="82"/>
      <c r="C34" s="83"/>
      <c r="D34" s="83"/>
      <c r="E34" s="83"/>
      <c r="F34" s="83"/>
      <c r="G34" s="100">
        <f>IF('Input Data'!$E$23=1,1,IF('Input Data'!$E$23&lt;3,'Input Data'!$D$24,1))</f>
        <v>1</v>
      </c>
      <c r="H34" s="92" t="s">
        <v>27</v>
      </c>
      <c r="I34" s="100">
        <f>IF('Input Data'!$E$28="y",0.07,0)</f>
        <v>0</v>
      </c>
      <c r="J34" s="90" t="s">
        <v>1</v>
      </c>
      <c r="K34" s="91">
        <f>IF('Input Data'!$E$23=1,Scales!$L$4,IF('Input Data'!$E$23=2,Scales!$L$5,0.6))</f>
        <v>0.2</v>
      </c>
      <c r="L34" s="128" t="s">
        <v>27</v>
      </c>
      <c r="M34" s="122">
        <f>$O$17</f>
        <v>0</v>
      </c>
      <c r="N34" s="125" t="s">
        <v>3</v>
      </c>
      <c r="O34" s="617">
        <f>IF('Input Data'!$D$25="Y",0,IF('Input Data'!$C$8="e",(G34*I34*K34*M34),0))</f>
        <v>0</v>
      </c>
    </row>
    <row r="35" spans="1:15" x14ac:dyDescent="0.2">
      <c r="A35" s="81"/>
      <c r="B35" s="82"/>
      <c r="C35" s="83"/>
      <c r="D35" s="83"/>
      <c r="E35" s="83"/>
      <c r="F35" s="83"/>
      <c r="G35" s="100"/>
      <c r="H35" s="83"/>
      <c r="I35" s="100"/>
      <c r="J35" s="90"/>
      <c r="K35" s="100"/>
      <c r="L35" s="125"/>
      <c r="M35" s="122"/>
      <c r="N35" s="125"/>
      <c r="O35" s="617"/>
    </row>
    <row r="36" spans="1:15" x14ac:dyDescent="0.2">
      <c r="A36" s="104" t="s">
        <v>35</v>
      </c>
      <c r="B36" s="82"/>
      <c r="C36" s="83"/>
      <c r="D36" s="83"/>
      <c r="E36" s="83"/>
      <c r="F36" s="83"/>
      <c r="G36" s="100">
        <f>IF('Input Data'!$E$23=1,1,IF('Input Data'!$E$23&lt;3,'Input Data'!$D$24,1))</f>
        <v>1</v>
      </c>
      <c r="H36" s="92" t="s">
        <v>27</v>
      </c>
      <c r="I36" s="84">
        <f>IF('Input Data'!$E$27="y",0.01,0)</f>
        <v>0</v>
      </c>
      <c r="J36" s="90" t="s">
        <v>1</v>
      </c>
      <c r="K36" s="91">
        <f>IF('Input Data'!$E$23=1,Scales!$L$4,IF('Input Data'!$E$23=2,Scales!$L$5,0.6))</f>
        <v>0.2</v>
      </c>
      <c r="L36" s="128" t="s">
        <v>27</v>
      </c>
      <c r="M36" s="139">
        <f>$O$16</f>
        <v>0</v>
      </c>
      <c r="N36" s="125" t="s">
        <v>3</v>
      </c>
      <c r="O36" s="617">
        <f>IF('Input Data'!$D$25="Y",0,IF('Input Data'!$C$8="e",(G36*I36*K36*M36),0))</f>
        <v>0</v>
      </c>
    </row>
    <row r="37" spans="1:15" x14ac:dyDescent="0.2">
      <c r="A37" s="81"/>
      <c r="B37" s="82"/>
      <c r="C37" s="83"/>
      <c r="D37" s="83"/>
      <c r="E37" s="83"/>
      <c r="F37" s="83"/>
      <c r="G37" s="83"/>
      <c r="H37" s="83"/>
      <c r="I37" s="84"/>
      <c r="J37" s="90"/>
      <c r="K37" s="91"/>
      <c r="L37" s="125"/>
      <c r="M37" s="139"/>
      <c r="N37" s="125"/>
      <c r="O37" s="617"/>
    </row>
    <row r="38" spans="1:15" ht="15.75" thickBot="1" x14ac:dyDescent="0.25">
      <c r="A38" s="85"/>
      <c r="B38" s="86"/>
      <c r="C38" s="86"/>
      <c r="D38" s="86"/>
      <c r="E38" s="86"/>
      <c r="F38" s="86"/>
      <c r="G38" s="87"/>
      <c r="H38" s="87"/>
      <c r="I38" s="88"/>
      <c r="J38" s="144"/>
      <c r="K38" s="145"/>
      <c r="L38" s="88"/>
      <c r="M38" s="572" t="s">
        <v>152</v>
      </c>
      <c r="N38" s="88"/>
      <c r="O38" s="619">
        <f>IF('Input Data'!$C$8="e",SUM(O22:O37),0)</f>
        <v>0</v>
      </c>
    </row>
    <row r="39" spans="1:15" ht="18.75" thickTop="1" x14ac:dyDescent="0.2">
      <c r="A39" s="89" t="s">
        <v>169</v>
      </c>
      <c r="B39" s="82"/>
      <c r="C39" s="82"/>
      <c r="D39" s="82"/>
      <c r="E39" s="82"/>
      <c r="F39" s="82"/>
      <c r="G39" s="82"/>
      <c r="H39" s="82"/>
      <c r="I39" s="82"/>
      <c r="J39" s="82"/>
      <c r="K39" s="82"/>
      <c r="L39" s="82"/>
      <c r="M39" s="146"/>
      <c r="N39" s="82"/>
      <c r="O39" s="617"/>
    </row>
    <row r="40" spans="1:15" x14ac:dyDescent="0.2">
      <c r="A40" s="1173" t="s">
        <v>217</v>
      </c>
      <c r="B40" s="1174"/>
      <c r="C40" s="1174"/>
      <c r="D40" s="1174"/>
      <c r="E40" s="90"/>
      <c r="F40" s="90"/>
      <c r="G40" s="83"/>
      <c r="H40" s="83"/>
      <c r="I40" s="91">
        <f>IF('Input Data'!$E$23&lt;3,0,IF('Input Data'!$E$23=3,0.35,IF('Input Data'!$E$23=4,0.4)))</f>
        <v>0</v>
      </c>
      <c r="J40" s="121" t="s">
        <v>2</v>
      </c>
      <c r="K40" s="719">
        <f>'Input Data'!H40</f>
        <v>0</v>
      </c>
      <c r="L40" s="128" t="s">
        <v>27</v>
      </c>
      <c r="M40" s="126">
        <f>$O$19</f>
        <v>0</v>
      </c>
      <c r="N40" s="122"/>
      <c r="O40" s="615">
        <f>IF(K41=0,0,(I40*K40/K41*M40))</f>
        <v>0</v>
      </c>
    </row>
    <row r="41" spans="1:15" x14ac:dyDescent="0.2">
      <c r="A41" s="1175"/>
      <c r="B41" s="1174"/>
      <c r="C41" s="1174"/>
      <c r="D41" s="1174"/>
      <c r="E41" s="92"/>
      <c r="F41" s="92"/>
      <c r="G41" s="83"/>
      <c r="H41" s="83"/>
      <c r="I41" s="91"/>
      <c r="J41" s="94"/>
      <c r="K41" s="122">
        <f>IF('Input Data'!$E$23&lt;4,'Input Data'!$H$36,'Input Data'!$H$42)</f>
        <v>0</v>
      </c>
      <c r="L41" s="128"/>
      <c r="M41" s="122"/>
      <c r="N41" s="122"/>
      <c r="O41" s="615"/>
    </row>
    <row r="42" spans="1:15" x14ac:dyDescent="0.2">
      <c r="A42" s="93"/>
      <c r="B42" s="83"/>
      <c r="C42" s="94"/>
      <c r="D42" s="92"/>
      <c r="E42" s="92"/>
      <c r="F42" s="92"/>
      <c r="G42" s="83"/>
      <c r="H42" s="83"/>
      <c r="I42" s="91"/>
      <c r="J42" s="94"/>
      <c r="K42" s="122"/>
      <c r="L42" s="128"/>
      <c r="M42" s="122"/>
      <c r="N42" s="122"/>
      <c r="O42" s="615"/>
    </row>
    <row r="43" spans="1:15" x14ac:dyDescent="0.2">
      <c r="A43" s="1176" t="s">
        <v>216</v>
      </c>
      <c r="B43" s="1177"/>
      <c r="C43" s="1178"/>
      <c r="D43" s="1174"/>
      <c r="E43" s="90"/>
      <c r="F43" s="90"/>
      <c r="G43" s="95">
        <f>IF('Input Data'!$H$41&gt;0,1.25,0)</f>
        <v>0</v>
      </c>
      <c r="H43" s="92" t="s">
        <v>27</v>
      </c>
      <c r="I43" s="91">
        <f>IF('Input Data'!$E$23&lt;3,0,IF('Input Data'!$E$23=3,0.35,IF('Input Data'!$E$23=4,0.4)))</f>
        <v>0</v>
      </c>
      <c r="J43" s="121" t="s">
        <v>2</v>
      </c>
      <c r="K43" s="719">
        <f>'Input Data'!H41</f>
        <v>0</v>
      </c>
      <c r="L43" s="128" t="s">
        <v>27</v>
      </c>
      <c r="M43" s="122">
        <f>$O$19</f>
        <v>0</v>
      </c>
      <c r="N43" s="125"/>
      <c r="O43" s="615">
        <f>IF(K44=0,0,(G43*I43*K43/K44*M43))</f>
        <v>0</v>
      </c>
    </row>
    <row r="44" spans="1:15" x14ac:dyDescent="0.2">
      <c r="A44" s="1175"/>
      <c r="B44" s="1174"/>
      <c r="C44" s="1174"/>
      <c r="D44" s="1174"/>
      <c r="E44" s="96"/>
      <c r="F44" s="96"/>
      <c r="G44" s="83"/>
      <c r="H44" s="83"/>
      <c r="I44" s="84"/>
      <c r="J44" s="82"/>
      <c r="K44" s="122">
        <f>IF('Input Data'!$E$23&lt;4,'Input Data'!$H$36,'Input Data'!$H$42)</f>
        <v>0</v>
      </c>
      <c r="L44" s="140"/>
      <c r="M44" s="139"/>
      <c r="N44" s="139"/>
      <c r="O44" s="617"/>
    </row>
    <row r="45" spans="1:15" x14ac:dyDescent="0.2">
      <c r="A45" s="97"/>
      <c r="B45" s="98"/>
      <c r="C45" s="98"/>
      <c r="D45" s="98"/>
      <c r="E45" s="98"/>
      <c r="F45" s="98"/>
      <c r="G45" s="98"/>
      <c r="H45" s="98"/>
      <c r="I45" s="99"/>
      <c r="J45" s="98"/>
      <c r="K45" s="148"/>
      <c r="L45" s="149"/>
      <c r="M45" s="148"/>
      <c r="N45" s="148"/>
      <c r="O45" s="618"/>
    </row>
    <row r="46" spans="1:15" x14ac:dyDescent="0.2">
      <c r="A46" s="104" t="s">
        <v>231</v>
      </c>
      <c r="B46" s="82"/>
      <c r="C46" s="83"/>
      <c r="D46" s="83"/>
      <c r="E46" s="83"/>
      <c r="F46" s="83"/>
      <c r="G46" s="100">
        <f>IF('Input Data'!E23&gt;2,'Input Data'!H42/'Input Data'!H36,0)</f>
        <v>0</v>
      </c>
      <c r="H46" s="92" t="s">
        <v>27</v>
      </c>
      <c r="I46" s="100">
        <f>IF('Input Data'!$E$28="y",0.07,0)</f>
        <v>0</v>
      </c>
      <c r="J46" s="90" t="s">
        <v>1</v>
      </c>
      <c r="K46" s="91">
        <f>IF('Input Data'!$E$23&lt;3,0,IF('Input Data'!$E$23=3,0.35,IF('Input Data'!$E$23=4,0.4)))</f>
        <v>0</v>
      </c>
      <c r="L46" s="128" t="s">
        <v>27</v>
      </c>
      <c r="M46" s="122">
        <f>$O$17</f>
        <v>0</v>
      </c>
      <c r="N46" s="125" t="s">
        <v>3</v>
      </c>
      <c r="O46" s="617">
        <f>IF('Input Data'!$C$8="e",(G46*I46*K46*M46),0)</f>
        <v>0</v>
      </c>
    </row>
    <row r="47" spans="1:15" x14ac:dyDescent="0.2">
      <c r="A47" s="81"/>
      <c r="B47" s="82"/>
      <c r="C47" s="83"/>
      <c r="D47" s="83"/>
      <c r="E47" s="83"/>
      <c r="F47" s="83"/>
      <c r="G47" s="100"/>
      <c r="H47" s="83"/>
      <c r="I47" s="100"/>
      <c r="J47" s="90"/>
      <c r="K47" s="100"/>
      <c r="L47" s="128"/>
      <c r="M47" s="122"/>
      <c r="N47" s="125"/>
      <c r="O47" s="617"/>
    </row>
    <row r="48" spans="1:15" x14ac:dyDescent="0.2">
      <c r="A48" s="104" t="s">
        <v>35</v>
      </c>
      <c r="B48" s="82"/>
      <c r="C48" s="83"/>
      <c r="D48" s="83"/>
      <c r="E48" s="83"/>
      <c r="F48" s="83"/>
      <c r="G48" s="100">
        <f>IF('Input Data'!E23&gt;2,'Input Data'!H43/'Input Data'!H38,0)</f>
        <v>0</v>
      </c>
      <c r="H48" s="92" t="s">
        <v>27</v>
      </c>
      <c r="I48" s="84">
        <f>IF('Input Data'!$E$27="y",0.01,0)</f>
        <v>0</v>
      </c>
      <c r="J48" s="90" t="s">
        <v>1</v>
      </c>
      <c r="K48" s="91">
        <f>IF('Input Data'!$E$23&lt;3,0,IF('Input Data'!$E$23=3,0.35,IF('Input Data'!$E$23=4,0.4)))</f>
        <v>0</v>
      </c>
      <c r="L48" s="128" t="s">
        <v>27</v>
      </c>
      <c r="M48" s="139">
        <f>$O$16</f>
        <v>0</v>
      </c>
      <c r="N48" s="125" t="s">
        <v>3</v>
      </c>
      <c r="O48" s="617">
        <f>IF('Input Data'!$C$8="e",(G48*I48*K48*M48),0)</f>
        <v>0</v>
      </c>
    </row>
    <row r="49" spans="1:15" ht="15.75" thickBot="1" x14ac:dyDescent="0.25">
      <c r="A49" s="81"/>
      <c r="B49" s="82"/>
      <c r="C49" s="83"/>
      <c r="D49" s="83"/>
      <c r="E49" s="83"/>
      <c r="F49" s="83"/>
      <c r="G49" s="83"/>
      <c r="H49" s="83"/>
      <c r="I49" s="95"/>
      <c r="J49" s="90"/>
      <c r="K49" s="122"/>
      <c r="L49" s="125"/>
      <c r="M49" s="139"/>
      <c r="N49" s="125"/>
      <c r="O49" s="622"/>
    </row>
    <row r="50" spans="1:15" ht="15.75" thickBot="1" x14ac:dyDescent="0.25">
      <c r="A50" s="150"/>
      <c r="B50" s="151"/>
      <c r="C50" s="151"/>
      <c r="D50" s="152"/>
      <c r="E50" s="152"/>
      <c r="F50" s="152"/>
      <c r="G50" s="153"/>
      <c r="H50" s="154"/>
      <c r="I50" s="155"/>
      <c r="J50" s="156"/>
      <c r="K50" s="157"/>
      <c r="L50" s="157"/>
      <c r="M50" s="569" t="s">
        <v>132</v>
      </c>
      <c r="N50" s="157"/>
      <c r="O50" s="620">
        <f>IF( 'Input Data'!$C$8="e",IF('Input Data'!E23&lt;3,0,SUM(O40:O49)),0)</f>
        <v>0</v>
      </c>
    </row>
    <row r="51" spans="1:15" ht="15.75" x14ac:dyDescent="0.2">
      <c r="A51" s="197" t="s">
        <v>24</v>
      </c>
      <c r="B51" s="82"/>
      <c r="C51" s="82"/>
      <c r="D51" s="82"/>
      <c r="E51" s="82"/>
      <c r="F51" s="82"/>
      <c r="G51" s="82"/>
      <c r="H51" s="82"/>
      <c r="I51" s="82"/>
      <c r="J51" s="82"/>
      <c r="K51" s="82"/>
      <c r="L51" s="82"/>
      <c r="M51" s="82"/>
      <c r="N51" s="82"/>
      <c r="O51" s="627">
        <f>O38+O50</f>
        <v>0</v>
      </c>
    </row>
    <row r="52" spans="1:15" ht="18" x14ac:dyDescent="0.2">
      <c r="A52" s="89" t="s">
        <v>214</v>
      </c>
      <c r="B52" s="158"/>
      <c r="C52" s="158"/>
      <c r="D52" s="158"/>
      <c r="E52" s="158"/>
      <c r="F52" s="158"/>
      <c r="G52" s="158"/>
      <c r="H52" s="159"/>
      <c r="I52" s="160"/>
      <c r="J52" s="161"/>
      <c r="K52" s="158"/>
      <c r="L52" s="162"/>
      <c r="M52" s="158"/>
      <c r="N52" s="162"/>
      <c r="O52" s="714"/>
    </row>
    <row r="53" spans="1:15" x14ac:dyDescent="0.2">
      <c r="A53" s="101" t="s">
        <v>229</v>
      </c>
      <c r="B53" s="158"/>
      <c r="C53" s="158"/>
      <c r="D53" s="158"/>
      <c r="E53" s="158"/>
      <c r="F53" s="158"/>
      <c r="G53" s="158"/>
      <c r="H53" s="163" t="s">
        <v>275</v>
      </c>
      <c r="J53" s="164"/>
      <c r="K53" s="165" t="s">
        <v>7</v>
      </c>
      <c r="L53" s="82"/>
      <c r="M53" s="165" t="s">
        <v>131</v>
      </c>
      <c r="N53" s="166" t="s">
        <v>122</v>
      </c>
      <c r="O53" s="617">
        <f>'Time Based'!H21</f>
        <v>0</v>
      </c>
    </row>
    <row r="54" spans="1:15" x14ac:dyDescent="0.2">
      <c r="A54" s="81" t="s">
        <v>133</v>
      </c>
      <c r="B54" s="82"/>
      <c r="C54" s="110"/>
      <c r="D54" s="110"/>
      <c r="E54" s="84">
        <f>IF('Input Data'!$E$29="Y",0.06,0)</f>
        <v>0</v>
      </c>
      <c r="F54" s="90" t="s">
        <v>1</v>
      </c>
      <c r="G54" s="120">
        <f>IF('Input Data'!$E$29="y",IF('Input Data'!$E$23=1,Scales!$L$4,IF('Input Data'!$E$23=2,Scales!$L$5,IF('Input Data'!$E$23=3,0.95,IF('Input Data'!$E$23=4,1)))),0)</f>
        <v>0</v>
      </c>
      <c r="H54" s="121" t="s">
        <v>2</v>
      </c>
      <c r="I54" s="178">
        <f>$O$17</f>
        <v>0</v>
      </c>
      <c r="J54" s="198" t="s">
        <v>122</v>
      </c>
      <c r="K54" s="199">
        <f>IF('Input Data'!$E$29="y",E54*G54*I54,0)</f>
        <v>0</v>
      </c>
      <c r="L54" s="82"/>
      <c r="M54" s="165" t="s">
        <v>131</v>
      </c>
      <c r="N54" s="166" t="s">
        <v>122</v>
      </c>
      <c r="O54" s="617">
        <f>IF('Time Based'!$H$37&lt;$K$54,'Time Based'!$H$37,$K$54)</f>
        <v>0</v>
      </c>
    </row>
    <row r="55" spans="1:15" x14ac:dyDescent="0.2">
      <c r="A55" s="81" t="s">
        <v>247</v>
      </c>
      <c r="B55" s="82"/>
      <c r="C55" s="84"/>
      <c r="D55" s="90"/>
      <c r="E55" s="90"/>
      <c r="F55" s="90"/>
      <c r="G55" s="120"/>
      <c r="H55" s="121"/>
      <c r="I55" s="178" t="s">
        <v>249</v>
      </c>
      <c r="J55" s="198"/>
      <c r="K55" s="199"/>
      <c r="L55" s="82"/>
      <c r="M55" s="165" t="s">
        <v>131</v>
      </c>
      <c r="N55" s="166"/>
      <c r="O55" s="617">
        <f>'Travelling &amp; Subsistance'!I17</f>
        <v>0</v>
      </c>
    </row>
    <row r="56" spans="1:15" ht="15.75" thickBot="1" x14ac:dyDescent="0.25">
      <c r="A56" s="81" t="s">
        <v>248</v>
      </c>
      <c r="B56" s="82"/>
      <c r="C56" s="82"/>
      <c r="D56" s="82"/>
      <c r="E56" s="82"/>
      <c r="F56" s="82"/>
      <c r="G56" s="82"/>
      <c r="H56" s="82"/>
      <c r="I56" s="167" t="s">
        <v>54</v>
      </c>
      <c r="J56" s="164"/>
      <c r="K56" s="151"/>
      <c r="L56" s="151"/>
      <c r="M56" s="168" t="s">
        <v>131</v>
      </c>
      <c r="N56" s="169" t="s">
        <v>122</v>
      </c>
      <c r="O56" s="622">
        <f>'Time Based'!H57</f>
        <v>0</v>
      </c>
    </row>
    <row r="57" spans="1:15" ht="15.75" thickBot="1" x14ac:dyDescent="0.25">
      <c r="A57" s="170"/>
      <c r="B57" s="171"/>
      <c r="C57" s="171"/>
      <c r="D57" s="86"/>
      <c r="E57" s="86"/>
      <c r="F57" s="86"/>
      <c r="G57" s="86"/>
      <c r="H57" s="172"/>
      <c r="I57" s="173"/>
      <c r="J57" s="174"/>
      <c r="K57" s="173"/>
      <c r="L57" s="86"/>
      <c r="M57" s="573" t="s">
        <v>36</v>
      </c>
      <c r="N57" s="176"/>
      <c r="O57" s="619">
        <f>IF( 'Input Data'!$C$8="e",SUM(O53:O56),0)</f>
        <v>0</v>
      </c>
    </row>
    <row r="58" spans="1:15" ht="18.75" thickTop="1" x14ac:dyDescent="0.2">
      <c r="A58" s="89" t="s">
        <v>213</v>
      </c>
      <c r="B58" s="82"/>
      <c r="C58" s="82"/>
      <c r="D58" s="82"/>
      <c r="E58" s="82"/>
      <c r="F58" s="82"/>
      <c r="G58" s="82"/>
      <c r="H58" s="82"/>
      <c r="I58" s="82"/>
      <c r="J58" s="82"/>
      <c r="K58" s="82"/>
      <c r="L58" s="82"/>
      <c r="M58" s="177"/>
      <c r="N58" s="178"/>
      <c r="O58" s="617"/>
    </row>
    <row r="59" spans="1:15" x14ac:dyDescent="0.2">
      <c r="A59" s="81" t="s">
        <v>150</v>
      </c>
      <c r="B59" s="82"/>
      <c r="C59" s="82"/>
      <c r="D59" s="82"/>
      <c r="E59" s="82"/>
      <c r="F59" s="82"/>
      <c r="G59" s="82"/>
      <c r="H59" s="82"/>
      <c r="I59" s="82"/>
      <c r="J59" s="82"/>
      <c r="K59" s="167"/>
      <c r="L59" s="82"/>
      <c r="M59" s="83"/>
      <c r="N59" s="83"/>
      <c r="O59" s="623">
        <f>'Travelling &amp; Subsistance'!I59</f>
        <v>0</v>
      </c>
    </row>
    <row r="60" spans="1:15" x14ac:dyDescent="0.2">
      <c r="A60" s="81" t="s">
        <v>101</v>
      </c>
      <c r="B60" s="82"/>
      <c r="C60" s="82"/>
      <c r="D60" s="82"/>
      <c r="E60" s="82"/>
      <c r="F60" s="82"/>
      <c r="G60" s="82"/>
      <c r="H60" s="82"/>
      <c r="I60" s="82"/>
      <c r="J60" s="82"/>
      <c r="K60" s="167"/>
      <c r="L60" s="82"/>
      <c r="M60" s="83"/>
      <c r="N60" s="83"/>
      <c r="O60" s="623">
        <f>'Typing, Duplicating, &amp; Printing'!I59</f>
        <v>0</v>
      </c>
    </row>
    <row r="61" spans="1:15" ht="15.75" thickBot="1" x14ac:dyDescent="0.25">
      <c r="A61" s="81" t="s">
        <v>102</v>
      </c>
      <c r="B61" s="82"/>
      <c r="C61" s="82"/>
      <c r="D61" s="82"/>
      <c r="E61" s="82"/>
      <c r="F61" s="82"/>
      <c r="G61" s="82"/>
      <c r="H61" s="82"/>
      <c r="I61" s="82"/>
      <c r="J61" s="82"/>
      <c r="K61" s="167"/>
      <c r="L61" s="151"/>
      <c r="M61" s="179"/>
      <c r="N61" s="179"/>
      <c r="O61" s="624">
        <f>'Site staff &amp; Other'!H59</f>
        <v>0</v>
      </c>
    </row>
    <row r="62" spans="1:15" ht="15.75" thickBot="1" x14ac:dyDescent="0.25">
      <c r="A62" s="170"/>
      <c r="B62" s="86"/>
      <c r="C62" s="86"/>
      <c r="D62" s="86"/>
      <c r="E62" s="86"/>
      <c r="F62" s="86"/>
      <c r="G62" s="86"/>
      <c r="H62" s="180"/>
      <c r="I62" s="171"/>
      <c r="J62" s="86"/>
      <c r="K62" s="211"/>
      <c r="L62" s="207"/>
      <c r="M62" s="574" t="s">
        <v>28</v>
      </c>
      <c r="N62" s="171"/>
      <c r="O62" s="625">
        <f>IF( 'Input Data'!$C$8="e",SUM(O59:O61),0)</f>
        <v>0</v>
      </c>
    </row>
    <row r="63" spans="1:15" ht="15.75" thickTop="1" x14ac:dyDescent="0.2">
      <c r="A63" s="181"/>
      <c r="B63" s="182"/>
      <c r="C63" s="182"/>
      <c r="D63" s="82"/>
      <c r="E63" s="82"/>
      <c r="F63" s="82"/>
      <c r="G63" s="82"/>
      <c r="H63" s="82"/>
      <c r="J63" s="82"/>
      <c r="K63" s="82"/>
      <c r="L63" s="82"/>
      <c r="M63" s="165" t="s">
        <v>277</v>
      </c>
      <c r="N63" s="82"/>
      <c r="O63" s="617">
        <f>O51+O57+O62</f>
        <v>0</v>
      </c>
    </row>
    <row r="64" spans="1:15" x14ac:dyDescent="0.2">
      <c r="A64" s="81"/>
      <c r="B64" s="82"/>
      <c r="C64" s="82"/>
      <c r="D64" s="82"/>
      <c r="E64" s="82"/>
      <c r="F64" s="82"/>
      <c r="G64" s="83"/>
      <c r="H64" s="83"/>
      <c r="J64" s="83"/>
      <c r="K64" s="83"/>
      <c r="L64" s="82"/>
      <c r="M64" s="165" t="s">
        <v>121</v>
      </c>
      <c r="N64" s="82"/>
      <c r="O64" s="626">
        <f>ROUND('Previous Payments'!K42,2)</f>
        <v>0</v>
      </c>
    </row>
    <row r="65" spans="1:15" ht="15.75" thickBot="1" x14ac:dyDescent="0.25">
      <c r="A65" s="81"/>
      <c r="B65" s="82"/>
      <c r="C65" s="86"/>
      <c r="D65" s="82"/>
      <c r="E65" s="82"/>
      <c r="F65" s="82"/>
      <c r="G65" s="184"/>
      <c r="H65" s="212"/>
      <c r="I65" s="1181" t="str">
        <f>IF($O$63&lt;$O$64,"OVERPAID BY (Ecl Tax)",IF($O$63&gt;$O$64,"FEES NOW DUE EXCLUDING VAT &amp; NON TAXABLE AMOUNT",""))</f>
        <v/>
      </c>
      <c r="J65" s="1182"/>
      <c r="K65" s="1182"/>
      <c r="L65" s="1182"/>
      <c r="M65" s="1182"/>
      <c r="N65" s="1182"/>
      <c r="O65" s="627">
        <f>O63-O64</f>
        <v>0</v>
      </c>
    </row>
    <row r="66" spans="1:15" ht="15.75" thickTop="1" x14ac:dyDescent="0.2">
      <c r="A66" s="181"/>
      <c r="B66" s="182"/>
      <c r="C66" s="82"/>
      <c r="D66" s="182"/>
      <c r="E66" s="1167" t="s">
        <v>0</v>
      </c>
      <c r="F66" s="1168"/>
      <c r="G66" s="1168"/>
      <c r="H66" s="1168"/>
      <c r="I66" s="186">
        <v>0.14000000000000001</v>
      </c>
      <c r="J66" s="83" t="s">
        <v>25</v>
      </c>
      <c r="K66" s="187">
        <f>IF('Input Data'!C14="none",0,O65)</f>
        <v>0</v>
      </c>
      <c r="L66" s="182"/>
      <c r="M66" s="182"/>
      <c r="N66" s="182"/>
      <c r="O66" s="628">
        <f>IF('Input Data'!C14="none",0,I66*K66)</f>
        <v>0</v>
      </c>
    </row>
    <row r="67" spans="1:15" x14ac:dyDescent="0.2">
      <c r="A67" s="81"/>
      <c r="B67" s="82"/>
      <c r="C67" s="82"/>
      <c r="D67" s="184"/>
      <c r="E67" s="184"/>
      <c r="F67" s="184"/>
      <c r="G67" s="167"/>
      <c r="H67" s="188"/>
      <c r="I67" s="103"/>
      <c r="J67" s="189" t="s">
        <v>153</v>
      </c>
      <c r="K67" s="98"/>
      <c r="L67" s="190"/>
      <c r="M67" s="191"/>
      <c r="N67" s="192"/>
      <c r="O67" s="629">
        <f>'Non Taxable'!I20</f>
        <v>0</v>
      </c>
    </row>
    <row r="68" spans="1:15" ht="15.75" thickBot="1" x14ac:dyDescent="0.25">
      <c r="A68" s="105"/>
      <c r="B68" s="158"/>
      <c r="C68" s="158"/>
      <c r="D68" s="158"/>
      <c r="E68" s="158"/>
      <c r="F68" s="158"/>
      <c r="G68" s="158"/>
      <c r="H68" s="159"/>
      <c r="I68" s="1181" t="str">
        <f>IF($O$63&lt;$O$64,"AMOUNT TO BE RECOVERED (Incl VAT)",IF($O$63&gt;$O$64,"FEES NOW DUE INCLUDING VAT &amp; NON TAXABLE AMOUNT",""))</f>
        <v/>
      </c>
      <c r="J68" s="1182"/>
      <c r="K68" s="1182"/>
      <c r="L68" s="1182"/>
      <c r="M68" s="1182"/>
      <c r="N68" s="1182"/>
      <c r="O68" s="627">
        <f>O65+O66+O67</f>
        <v>0</v>
      </c>
    </row>
    <row r="69" spans="1:15" ht="15.75" thickTop="1" x14ac:dyDescent="0.2">
      <c r="A69" s="542"/>
      <c r="B69" s="543"/>
      <c r="C69" s="543"/>
      <c r="D69" s="543"/>
      <c r="E69" s="543"/>
      <c r="F69" s="543"/>
      <c r="G69" s="543"/>
      <c r="H69" s="543"/>
      <c r="I69" s="543"/>
      <c r="J69" s="543"/>
      <c r="K69" s="543"/>
      <c r="L69" s="543"/>
      <c r="M69" s="543"/>
      <c r="N69" s="543"/>
      <c r="O69" s="544"/>
    </row>
    <row r="70" spans="1:15" x14ac:dyDescent="0.2">
      <c r="A70" s="545" t="s">
        <v>29</v>
      </c>
      <c r="B70" s="546"/>
      <c r="C70" s="547"/>
      <c r="D70" s="547"/>
      <c r="E70" s="547"/>
      <c r="F70" s="547"/>
      <c r="G70" s="547"/>
      <c r="H70" s="547"/>
      <c r="I70" s="548" t="s">
        <v>9</v>
      </c>
      <c r="J70" s="547"/>
      <c r="K70" s="546"/>
      <c r="L70" s="547"/>
      <c r="M70" s="547"/>
      <c r="N70" s="547"/>
      <c r="O70" s="549"/>
    </row>
    <row r="71" spans="1:15" x14ac:dyDescent="0.2">
      <c r="A71" s="545" t="s">
        <v>136</v>
      </c>
      <c r="B71" s="547"/>
      <c r="C71" s="547"/>
      <c r="D71" s="547"/>
      <c r="E71" s="547"/>
      <c r="F71" s="547"/>
      <c r="G71" s="547"/>
      <c r="H71" s="547"/>
      <c r="I71" s="547"/>
      <c r="J71" s="547"/>
      <c r="K71" s="547"/>
      <c r="L71" s="547"/>
      <c r="M71" s="547"/>
      <c r="N71" s="547"/>
      <c r="O71" s="549"/>
    </row>
    <row r="72" spans="1:15" x14ac:dyDescent="0.2">
      <c r="A72" s="545" t="s">
        <v>26</v>
      </c>
      <c r="B72" s="550"/>
      <c r="C72" s="550"/>
      <c r="D72" s="550"/>
      <c r="E72" s="550"/>
      <c r="F72" s="550"/>
      <c r="G72" s="550"/>
      <c r="H72" s="550"/>
      <c r="I72" s="550"/>
      <c r="J72" s="546"/>
      <c r="K72" s="546"/>
      <c r="L72" s="546"/>
      <c r="M72" s="546"/>
      <c r="N72" s="546"/>
      <c r="O72" s="551"/>
    </row>
    <row r="73" spans="1:15" x14ac:dyDescent="0.2">
      <c r="A73" s="552"/>
      <c r="B73" s="553"/>
      <c r="C73" s="553"/>
      <c r="D73" s="553"/>
      <c r="E73" s="553"/>
      <c r="F73" s="553"/>
      <c r="G73" s="553"/>
      <c r="H73" s="553"/>
      <c r="I73" s="553"/>
      <c r="J73" s="553"/>
      <c r="K73" s="553"/>
      <c r="L73" s="553"/>
      <c r="M73" s="553"/>
      <c r="N73" s="553"/>
      <c r="O73" s="554"/>
    </row>
    <row r="74" spans="1:15" x14ac:dyDescent="0.2">
      <c r="A74" s="552"/>
      <c r="B74" s="546"/>
      <c r="C74" s="546"/>
      <c r="D74" s="546"/>
      <c r="E74" s="546"/>
      <c r="F74" s="546"/>
      <c r="G74" s="546"/>
      <c r="H74" s="546"/>
      <c r="I74" s="546"/>
      <c r="J74" s="546"/>
      <c r="K74" s="546"/>
      <c r="L74" s="546"/>
      <c r="M74" s="546"/>
      <c r="N74" s="546"/>
      <c r="O74" s="551"/>
    </row>
    <row r="75" spans="1:15" x14ac:dyDescent="0.2">
      <c r="A75" s="545" t="s">
        <v>142</v>
      </c>
      <c r="B75" s="555"/>
      <c r="C75" s="555"/>
      <c r="D75" s="555"/>
      <c r="E75" s="555"/>
      <c r="F75" s="555"/>
      <c r="G75" s="555"/>
      <c r="H75" s="555"/>
      <c r="I75" s="566" t="s">
        <v>31</v>
      </c>
      <c r="J75" s="555"/>
      <c r="K75" s="555"/>
      <c r="L75" s="557"/>
      <c r="M75" s="557"/>
      <c r="N75" s="555"/>
      <c r="O75" s="558"/>
    </row>
    <row r="76" spans="1:15" ht="15.75" thickBot="1" x14ac:dyDescent="0.25">
      <c r="A76" s="559"/>
      <c r="B76" s="560" t="s">
        <v>32</v>
      </c>
      <c r="C76" s="1164">
        <f>'Input Data'!D11</f>
        <v>0</v>
      </c>
      <c r="D76" s="1164"/>
      <c r="E76" s="1164"/>
      <c r="F76" s="1164"/>
      <c r="G76" s="1164"/>
      <c r="H76" s="1164"/>
      <c r="I76" s="1164"/>
      <c r="J76" s="1164"/>
      <c r="K76" s="1164"/>
      <c r="L76" s="560"/>
      <c r="M76" s="560"/>
      <c r="N76" s="560"/>
      <c r="O76" s="561"/>
    </row>
    <row r="77" spans="1:15" ht="15.75" thickTop="1" x14ac:dyDescent="0.2"/>
  </sheetData>
  <sheetProtection password="CD4C" sheet="1" objects="1" scenarios="1" formatCells="0" formatColumns="0" formatRows="0"/>
  <mergeCells count="37">
    <mergeCell ref="B6:M6"/>
    <mergeCell ref="A2:E2"/>
    <mergeCell ref="I1:O1"/>
    <mergeCell ref="D1:G1"/>
    <mergeCell ref="I2:O2"/>
    <mergeCell ref="B4:M4"/>
    <mergeCell ref="B5:M5"/>
    <mergeCell ref="B7:I7"/>
    <mergeCell ref="M7:N7"/>
    <mergeCell ref="C8:G8"/>
    <mergeCell ref="L8:N8"/>
    <mergeCell ref="C9:G9"/>
    <mergeCell ref="L9:M9"/>
    <mergeCell ref="J16:N16"/>
    <mergeCell ref="C10:G10"/>
    <mergeCell ref="C11:G11"/>
    <mergeCell ref="L11:O11"/>
    <mergeCell ref="C12:G12"/>
    <mergeCell ref="J12:K12"/>
    <mergeCell ref="C13:G13"/>
    <mergeCell ref="L13:M13"/>
    <mergeCell ref="C76:K76"/>
    <mergeCell ref="L12:N12"/>
    <mergeCell ref="E66:H66"/>
    <mergeCell ref="A28:D29"/>
    <mergeCell ref="A31:D32"/>
    <mergeCell ref="A40:D41"/>
    <mergeCell ref="A43:D44"/>
    <mergeCell ref="A22:E23"/>
    <mergeCell ref="A25:D26"/>
    <mergeCell ref="I65:N65"/>
    <mergeCell ref="C14:G14"/>
    <mergeCell ref="M14:O14"/>
    <mergeCell ref="I68:N68"/>
    <mergeCell ref="A15:G15"/>
    <mergeCell ref="J15:N15"/>
    <mergeCell ref="A16:G16"/>
  </mergeCells>
  <phoneticPr fontId="77" type="noConversion"/>
  <printOptions horizontalCentered="1"/>
  <pageMargins left="0.74803149606299213" right="0.74803149606299213" top="0.78740157480314965" bottom="0.78740157480314965" header="0.51181102362204722" footer="0.51181102362204722"/>
  <pageSetup paperSize="9" scale="5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O67"/>
  <sheetViews>
    <sheetView zoomScale="70" zoomScaleNormal="100" zoomScaleSheetLayoutView="75" workbookViewId="0">
      <selection activeCell="C2" sqref="C2"/>
    </sheetView>
  </sheetViews>
  <sheetFormatPr defaultRowHeight="15" x14ac:dyDescent="0.2"/>
  <cols>
    <col min="1" max="1" width="14.6640625" customWidth="1"/>
    <col min="2" max="2" width="22.5546875" customWidth="1"/>
    <col min="5" max="5" width="4.44140625" customWidth="1"/>
    <col min="6" max="6" width="2.88671875" customWidth="1"/>
    <col min="7" max="8" width="4.44140625" customWidth="1"/>
    <col min="9" max="9" width="10.21875" customWidth="1"/>
    <col min="10" max="10" width="3.88671875" customWidth="1"/>
    <col min="11" max="11" width="18.109375" customWidth="1"/>
    <col min="12" max="12" width="5.33203125" customWidth="1"/>
    <col min="13" max="13" width="12.88671875" customWidth="1"/>
    <col min="14" max="14" width="5.77734375" customWidth="1"/>
    <col min="15" max="15" width="13.109375" customWidth="1"/>
  </cols>
  <sheetData>
    <row r="1" spans="1:15" ht="51" customHeight="1" thickTop="1" x14ac:dyDescent="0.2">
      <c r="A1" s="213"/>
      <c r="B1" s="3"/>
      <c r="C1" s="3"/>
      <c r="D1" s="1221" t="s">
        <v>141</v>
      </c>
      <c r="E1" s="1221"/>
      <c r="F1" s="1221"/>
      <c r="G1" s="1248"/>
      <c r="H1" s="117"/>
      <c r="I1" s="1256" t="s">
        <v>204</v>
      </c>
      <c r="J1" s="1257"/>
      <c r="K1" s="1257"/>
      <c r="L1" s="1258"/>
      <c r="M1" s="1259"/>
      <c r="N1" s="1259"/>
      <c r="O1" s="1260"/>
    </row>
    <row r="2" spans="1:15" ht="26.25" customHeight="1" x14ac:dyDescent="0.2">
      <c r="A2" s="4"/>
      <c r="B2" s="2"/>
      <c r="C2" s="2"/>
      <c r="D2" s="2"/>
      <c r="E2" s="110"/>
      <c r="F2" s="1249"/>
      <c r="G2" s="1250"/>
      <c r="H2" s="1250"/>
      <c r="I2" s="1251" t="str">
        <f>IF('Input Data'!C8="B",'Input Data'!E3,"ERROR")</f>
        <v>BUILDING PROJECT: 2006 FEES</v>
      </c>
      <c r="J2" s="1252"/>
      <c r="K2" s="1252"/>
      <c r="L2" s="1252"/>
      <c r="M2" s="1253"/>
      <c r="N2" s="1253"/>
      <c r="O2" s="1254"/>
    </row>
    <row r="3" spans="1:15" ht="15.75" customHeight="1" x14ac:dyDescent="0.2">
      <c r="A3" s="217"/>
      <c r="B3" s="108"/>
      <c r="C3" s="108"/>
      <c r="D3" s="108"/>
      <c r="E3" s="108"/>
      <c r="F3" s="1250"/>
      <c r="G3" s="1250"/>
      <c r="H3" s="1250"/>
      <c r="I3" s="110"/>
      <c r="J3" s="108"/>
      <c r="K3" s="108"/>
      <c r="L3" s="108"/>
      <c r="M3" s="108"/>
      <c r="N3" s="541" t="str">
        <f>'Input Data'!H4</f>
        <v>Version 3.1  2012-10</v>
      </c>
      <c r="O3" s="114"/>
    </row>
    <row r="4" spans="1:15" x14ac:dyDescent="0.2">
      <c r="A4" s="48" t="s">
        <v>21</v>
      </c>
      <c r="B4" s="1255">
        <f>'Input Data'!$D$9</f>
        <v>0</v>
      </c>
      <c r="C4" s="1242"/>
      <c r="D4" s="1242"/>
      <c r="E4" s="1242"/>
      <c r="F4" s="1242"/>
      <c r="G4" s="1242"/>
      <c r="H4" s="1242"/>
      <c r="I4" s="1242"/>
      <c r="J4" s="1242"/>
      <c r="K4" s="1242"/>
      <c r="L4" s="1242"/>
      <c r="M4" s="1242"/>
      <c r="N4" s="29"/>
      <c r="O4" s="47"/>
    </row>
    <row r="5" spans="1:15" x14ac:dyDescent="0.2">
      <c r="A5" s="111"/>
      <c r="B5" s="1255">
        <f>'Input Data'!$D$10</f>
        <v>0</v>
      </c>
      <c r="C5" s="1242"/>
      <c r="D5" s="1242"/>
      <c r="E5" s="1242"/>
      <c r="F5" s="1242"/>
      <c r="G5" s="1242"/>
      <c r="H5" s="1242"/>
      <c r="I5" s="1242"/>
      <c r="J5" s="1242"/>
      <c r="K5" s="1242"/>
      <c r="L5" s="1242"/>
      <c r="M5" s="1242"/>
      <c r="N5" s="29"/>
      <c r="O5" s="47"/>
    </row>
    <row r="6" spans="1:15" x14ac:dyDescent="0.2">
      <c r="A6" s="48" t="s">
        <v>22</v>
      </c>
      <c r="B6" s="1241">
        <f>'Input Data'!$D$11</f>
        <v>0</v>
      </c>
      <c r="C6" s="1242"/>
      <c r="D6" s="1242"/>
      <c r="E6" s="1242"/>
      <c r="F6" s="1242"/>
      <c r="G6" s="1242"/>
      <c r="H6" s="1242"/>
      <c r="I6" s="1242"/>
      <c r="J6" s="1242"/>
      <c r="K6" s="1242"/>
      <c r="L6" s="1242"/>
      <c r="M6" s="1242"/>
      <c r="N6" s="29"/>
      <c r="O6" s="47"/>
    </row>
    <row r="7" spans="1:15" ht="15.75" thickBot="1" x14ac:dyDescent="0.25">
      <c r="A7" s="53" t="s">
        <v>19</v>
      </c>
      <c r="B7" s="1206">
        <f>'Input Data'!$D$12</f>
        <v>0</v>
      </c>
      <c r="C7" s="1207"/>
      <c r="D7" s="1207"/>
      <c r="E7" s="1207"/>
      <c r="F7" s="1207"/>
      <c r="G7" s="1207"/>
      <c r="H7" s="1207"/>
      <c r="I7" s="1207"/>
      <c r="J7" s="75" t="s">
        <v>205</v>
      </c>
      <c r="K7" s="78">
        <f>'Input Data'!D13</f>
        <v>0</v>
      </c>
      <c r="L7" s="75" t="s">
        <v>206</v>
      </c>
      <c r="M7" s="1208">
        <f>'Input Data'!F13</f>
        <v>0</v>
      </c>
      <c r="N7" s="1184"/>
      <c r="O7" s="658">
        <f>'Input Data'!H13</f>
        <v>0</v>
      </c>
    </row>
    <row r="8" spans="1:15" ht="15.75" thickTop="1" x14ac:dyDescent="0.2">
      <c r="A8" s="1243" t="s">
        <v>198</v>
      </c>
      <c r="B8" s="1244"/>
      <c r="C8" s="1209">
        <f>'Input Data'!F5</f>
        <v>0</v>
      </c>
      <c r="D8" s="1245"/>
      <c r="E8" s="1245"/>
      <c r="F8" s="1245"/>
      <c r="G8" s="1245"/>
      <c r="H8" s="201" t="s">
        <v>205</v>
      </c>
      <c r="I8" s="77">
        <f>'Input Data'!F6</f>
        <v>0</v>
      </c>
      <c r="J8" s="118" t="s">
        <v>199</v>
      </c>
      <c r="K8" s="108"/>
      <c r="L8" s="1246">
        <f>'Input Data'!D5</f>
        <v>0</v>
      </c>
      <c r="M8" s="1247"/>
      <c r="N8" s="1247"/>
      <c r="O8" s="114"/>
    </row>
    <row r="9" spans="1:15" x14ac:dyDescent="0.2">
      <c r="A9" s="48" t="s">
        <v>119</v>
      </c>
      <c r="B9" s="29"/>
      <c r="C9" s="1214">
        <f>'Input Data'!D14</f>
        <v>0</v>
      </c>
      <c r="D9" s="1197"/>
      <c r="E9" s="1197"/>
      <c r="F9" s="1197"/>
      <c r="G9" s="1197"/>
      <c r="H9" s="31" t="s">
        <v>228</v>
      </c>
      <c r="I9" s="77">
        <f>'Input Data'!F7</f>
        <v>0</v>
      </c>
      <c r="J9" s="118" t="s">
        <v>200</v>
      </c>
      <c r="K9" s="108"/>
      <c r="L9" s="1216">
        <f>'Input Data'!$D$6</f>
        <v>0</v>
      </c>
      <c r="M9" s="1217"/>
      <c r="N9" s="718"/>
      <c r="O9" s="47"/>
    </row>
    <row r="10" spans="1:15" x14ac:dyDescent="0.2">
      <c r="A10" s="45" t="s">
        <v>188</v>
      </c>
      <c r="B10" s="108"/>
      <c r="C10" s="1196">
        <f>'Input Data'!D15</f>
        <v>0</v>
      </c>
      <c r="D10" s="1197"/>
      <c r="E10" s="1197"/>
      <c r="F10" s="1197"/>
      <c r="G10" s="1197"/>
      <c r="H10" s="108"/>
      <c r="I10" s="46"/>
      <c r="J10" s="31" t="s">
        <v>20</v>
      </c>
      <c r="K10" s="29"/>
      <c r="L10" s="46"/>
      <c r="M10" s="1082">
        <f>'Input Data'!$D$20</f>
        <v>0</v>
      </c>
      <c r="O10" s="47"/>
    </row>
    <row r="11" spans="1:15" x14ac:dyDescent="0.2">
      <c r="A11" s="48" t="s">
        <v>125</v>
      </c>
      <c r="B11" s="29"/>
      <c r="C11" s="1198">
        <f>'Input Data'!D21</f>
        <v>0</v>
      </c>
      <c r="D11" s="1198"/>
      <c r="E11" s="1198"/>
      <c r="F11" s="1198"/>
      <c r="G11" s="1198"/>
      <c r="H11" s="46"/>
      <c r="I11" s="46"/>
      <c r="J11" s="49" t="s">
        <v>126</v>
      </c>
      <c r="K11" s="29"/>
      <c r="L11" s="1199" t="str">
        <f>IF('Input Data'!E23=1,"PRELIMINARY DESIGN",IF('Input Data'!E23=2,"DESIGN &amp; TENDER",IF('Input Data'!E23=3,"CONSTRUCTION",IF('Input Data'!E23=4,"COMPLETION"))))</f>
        <v>PRELIMINARY DESIGN</v>
      </c>
      <c r="M11" s="1202"/>
      <c r="N11" s="1202"/>
      <c r="O11" s="1200"/>
    </row>
    <row r="12" spans="1:15" x14ac:dyDescent="0.2">
      <c r="A12" s="48" t="s">
        <v>37</v>
      </c>
      <c r="B12" s="29"/>
      <c r="C12" s="1238">
        <f>'Input Data'!$D$16</f>
        <v>0</v>
      </c>
      <c r="D12" s="1239"/>
      <c r="E12" s="1239"/>
      <c r="F12" s="1239"/>
      <c r="G12" s="1239"/>
      <c r="H12" s="51"/>
      <c r="I12" s="51"/>
      <c r="J12" s="1203" t="s">
        <v>155</v>
      </c>
      <c r="K12" s="1202"/>
      <c r="L12" s="1240">
        <f>'Input Data'!D19</f>
        <v>0</v>
      </c>
      <c r="M12" s="1240"/>
      <c r="N12" s="46"/>
      <c r="O12" s="50"/>
    </row>
    <row r="13" spans="1:15" x14ac:dyDescent="0.2">
      <c r="A13" s="48" t="s">
        <v>38</v>
      </c>
      <c r="B13" s="29"/>
      <c r="C13" s="1204" t="str">
        <f>'Input Data'!$D$18</f>
        <v>TIME BASED FEES</v>
      </c>
      <c r="D13" s="1197"/>
      <c r="E13" s="1197"/>
      <c r="F13" s="1197"/>
      <c r="G13" s="1197"/>
      <c r="H13" s="52"/>
      <c r="I13" s="46"/>
      <c r="J13" s="31" t="s">
        <v>23</v>
      </c>
      <c r="K13" s="29"/>
      <c r="L13" s="1205">
        <f>'Input Data'!$D$22</f>
        <v>0</v>
      </c>
      <c r="M13" s="1197"/>
      <c r="N13" s="46"/>
      <c r="O13" s="47"/>
    </row>
    <row r="14" spans="1:15" ht="15.75" thickBot="1" x14ac:dyDescent="0.25">
      <c r="A14" s="53" t="s">
        <v>137</v>
      </c>
      <c r="B14" s="26"/>
      <c r="C14" s="1183" t="str">
        <f>IF('Input Data'!$C$8="b", "BUILDING PROJECT","USE OTHER INVOICE")</f>
        <v>BUILDING PROJECT</v>
      </c>
      <c r="D14" s="1186"/>
      <c r="E14" s="1186"/>
      <c r="F14" s="1186"/>
      <c r="G14" s="1186"/>
      <c r="H14" s="54"/>
      <c r="I14" s="37"/>
      <c r="J14" s="55" t="s">
        <v>127</v>
      </c>
      <c r="K14" s="26"/>
      <c r="L14" s="56" t="s">
        <v>128</v>
      </c>
      <c r="M14" s="1185">
        <f>'Input Data'!D7</f>
        <v>0</v>
      </c>
      <c r="N14" s="1186"/>
      <c r="O14" s="1187"/>
    </row>
    <row r="15" spans="1:15" ht="19.5" customHeight="1" thickTop="1" x14ac:dyDescent="0.2">
      <c r="A15" s="1231"/>
      <c r="B15" s="1232"/>
      <c r="C15" s="1232"/>
      <c r="D15" s="1232"/>
      <c r="E15" s="1232"/>
      <c r="F15" s="1232"/>
      <c r="G15" s="1232"/>
      <c r="H15" s="563"/>
      <c r="I15" s="564"/>
      <c r="J15" s="1233" t="s">
        <v>129</v>
      </c>
      <c r="K15" s="1234"/>
      <c r="L15" s="1234"/>
      <c r="M15" s="1234"/>
      <c r="N15" s="1234"/>
      <c r="O15" s="614">
        <f>IF('Input Data'!$C$8="b",IF('Input Data'!$F$31=1,80%*'Input Data'!$H$36,'Input Data'!$H$36),0)</f>
        <v>0</v>
      </c>
    </row>
    <row r="16" spans="1:15" x14ac:dyDescent="0.2">
      <c r="A16" s="562" t="s">
        <v>34</v>
      </c>
      <c r="B16" s="83"/>
      <c r="C16" s="94"/>
      <c r="D16" s="90"/>
      <c r="E16" s="90"/>
      <c r="F16" s="90"/>
      <c r="G16" s="120"/>
      <c r="H16" s="121"/>
      <c r="I16" s="122">
        <f>IF('Input Data'!C8="b",IF('Input Data'!$C$17=4,VLOOKUP($O$15,SCALE_2006B,3)),0)</f>
        <v>0</v>
      </c>
      <c r="J16" s="123" t="s">
        <v>130</v>
      </c>
      <c r="K16" s="124">
        <f>IF('Input Data'!C8="b",IF('Input Data'!$C$17=4,VLOOKUP($O$15,SCALE_2006B,4)),0)</f>
        <v>0.15</v>
      </c>
      <c r="L16" s="125" t="s">
        <v>1</v>
      </c>
      <c r="M16" s="126">
        <f>IF('Input Data'!C8="B",O15-(IF('Input Data'!$C$17=4,VLOOKUP($O$15,SCALE_2006B,1))),0)</f>
        <v>0</v>
      </c>
      <c r="N16" s="125" t="s">
        <v>3</v>
      </c>
      <c r="O16" s="615">
        <f>IF('Input Data'!$C$8="b",I16+K16*M16,0)</f>
        <v>0</v>
      </c>
    </row>
    <row r="17" spans="1:15" x14ac:dyDescent="0.2">
      <c r="A17" s="93"/>
      <c r="B17" s="83"/>
      <c r="C17" s="94"/>
      <c r="D17" s="92"/>
      <c r="E17" s="92"/>
      <c r="F17" s="92"/>
      <c r="G17" s="94"/>
      <c r="H17" s="94"/>
      <c r="I17" s="127"/>
      <c r="J17" s="122"/>
      <c r="K17" s="124"/>
      <c r="L17" s="122"/>
      <c r="M17" s="122"/>
      <c r="N17" s="122"/>
      <c r="O17" s="615"/>
    </row>
    <row r="18" spans="1:15" x14ac:dyDescent="0.2">
      <c r="A18" s="219" t="s">
        <v>232</v>
      </c>
      <c r="B18" s="83"/>
      <c r="C18" s="83"/>
      <c r="D18" s="83"/>
      <c r="E18" s="83"/>
      <c r="F18" s="83"/>
      <c r="G18" s="94"/>
      <c r="H18" s="121"/>
      <c r="I18" s="122"/>
      <c r="J18" s="122"/>
      <c r="K18" s="124">
        <f>IF('Input Data'!$E$26="y",1,0.75)</f>
        <v>0.75</v>
      </c>
      <c r="L18" s="128" t="s">
        <v>1</v>
      </c>
      <c r="M18" s="122">
        <f>O16</f>
        <v>0</v>
      </c>
      <c r="N18" s="125" t="s">
        <v>3</v>
      </c>
      <c r="O18" s="615">
        <f>IF('Input Data'!$C$8="b",K18*M18,0)</f>
        <v>0</v>
      </c>
    </row>
    <row r="19" spans="1:15" ht="15.75" thickBot="1" x14ac:dyDescent="0.25">
      <c r="A19" s="129"/>
      <c r="B19" s="98"/>
      <c r="C19" s="130"/>
      <c r="D19" s="131"/>
      <c r="E19" s="131"/>
      <c r="F19" s="131"/>
      <c r="G19" s="132"/>
      <c r="H19" s="133"/>
      <c r="I19" s="134"/>
      <c r="J19" s="134"/>
      <c r="K19" s="134"/>
      <c r="L19" s="134"/>
      <c r="M19" s="134"/>
      <c r="N19" s="134"/>
      <c r="O19" s="616"/>
    </row>
    <row r="20" spans="1:15" ht="18.75" thickTop="1" x14ac:dyDescent="0.2">
      <c r="A20" s="135" t="s">
        <v>156</v>
      </c>
      <c r="B20" s="136"/>
      <c r="C20" s="136"/>
      <c r="D20" s="136"/>
      <c r="E20" s="136"/>
      <c r="F20" s="136"/>
      <c r="G20" s="136"/>
      <c r="H20" s="136"/>
      <c r="I20" s="136"/>
      <c r="J20" s="136"/>
      <c r="K20" s="136"/>
      <c r="L20" s="136"/>
      <c r="M20" s="136"/>
      <c r="N20" s="136"/>
      <c r="O20" s="615"/>
    </row>
    <row r="21" spans="1:15" ht="23.25" customHeight="1" thickBot="1" x14ac:dyDescent="0.25">
      <c r="A21" s="1173" t="s">
        <v>230</v>
      </c>
      <c r="B21" s="1237"/>
      <c r="C21" s="1237"/>
      <c r="D21" s="1237"/>
      <c r="E21" s="1237"/>
      <c r="F21" s="83"/>
      <c r="G21" s="110"/>
      <c r="H21" s="90"/>
      <c r="I21" s="654">
        <f>IF('Input Data'!$E$23=1,Scales!$L$4,IF('Input Data'!$E$23=2,Scales!$L$5,0.6))</f>
        <v>0.2</v>
      </c>
      <c r="J21" s="125" t="s">
        <v>2</v>
      </c>
      <c r="K21" s="137">
        <f>'Input Data'!H32</f>
        <v>0</v>
      </c>
      <c r="L21" s="128" t="s">
        <v>27</v>
      </c>
      <c r="M21" s="122">
        <f>$O$18</f>
        <v>0</v>
      </c>
      <c r="N21" s="127"/>
      <c r="O21" s="615">
        <f>IF('Input Data'!D25="Y",0,IF(K22=0,0,I21*(K21/K22*M21)))</f>
        <v>0</v>
      </c>
    </row>
    <row r="22" spans="1:15" x14ac:dyDescent="0.2">
      <c r="A22" s="1175"/>
      <c r="B22" s="1237"/>
      <c r="C22" s="1237"/>
      <c r="D22" s="1237"/>
      <c r="E22" s="1237"/>
      <c r="F22" s="83"/>
      <c r="G22" s="138"/>
      <c r="H22" s="92"/>
      <c r="I22" s="91"/>
      <c r="J22" s="122"/>
      <c r="K22" s="122">
        <f>'Input Data'!$H$36</f>
        <v>0</v>
      </c>
      <c r="L22" s="128"/>
      <c r="M22" s="122"/>
      <c r="N22" s="127"/>
      <c r="O22" s="615"/>
    </row>
    <row r="23" spans="1:15" x14ac:dyDescent="0.2">
      <c r="A23" s="102"/>
      <c r="B23" s="82"/>
      <c r="C23" s="83"/>
      <c r="D23" s="83"/>
      <c r="E23" s="83"/>
      <c r="F23" s="83"/>
      <c r="G23" s="95"/>
      <c r="H23" s="96"/>
      <c r="I23" s="84"/>
      <c r="J23" s="139"/>
      <c r="K23" s="139"/>
      <c r="L23" s="140"/>
      <c r="M23" s="139"/>
      <c r="N23" s="139"/>
      <c r="O23" s="617"/>
    </row>
    <row r="24" spans="1:15" ht="15.75" thickBot="1" x14ac:dyDescent="0.25">
      <c r="A24" s="1176" t="s">
        <v>216</v>
      </c>
      <c r="B24" s="1177"/>
      <c r="C24" s="1178"/>
      <c r="D24" s="1178"/>
      <c r="E24" s="91"/>
      <c r="F24" s="109"/>
      <c r="G24" s="95">
        <f>IF('Input Data'!$E$33&gt;0,1.25,0)</f>
        <v>0</v>
      </c>
      <c r="H24" s="90" t="s">
        <v>1</v>
      </c>
      <c r="I24" s="654">
        <f>IF('Input Data'!$E$23=1,Scales!$L$4,IF('Input Data'!$E$23=2,Scales!$L$5,0.6))</f>
        <v>0.2</v>
      </c>
      <c r="J24" s="125" t="s">
        <v>2</v>
      </c>
      <c r="K24" s="137">
        <f>'Input Data'!H33</f>
        <v>0</v>
      </c>
      <c r="L24" s="128" t="s">
        <v>27</v>
      </c>
      <c r="M24" s="122">
        <f>$O$18</f>
        <v>0</v>
      </c>
      <c r="N24" s="122"/>
      <c r="O24" s="615">
        <f>IF('Input Data'!D25="Y",0,IF(K25=0,0,G24*I24*K24/K25*M24))</f>
        <v>0</v>
      </c>
    </row>
    <row r="25" spans="1:15" x14ac:dyDescent="0.2">
      <c r="A25" s="1179"/>
      <c r="B25" s="1180"/>
      <c r="C25" s="1180"/>
      <c r="D25" s="1180"/>
      <c r="E25" s="83"/>
      <c r="F25" s="83"/>
      <c r="G25" s="95"/>
      <c r="H25" s="96"/>
      <c r="I25" s="84"/>
      <c r="J25" s="139"/>
      <c r="K25" s="122">
        <f>'Input Data'!$H$36</f>
        <v>0</v>
      </c>
      <c r="L25" s="140"/>
      <c r="M25" s="139"/>
      <c r="N25" s="139"/>
      <c r="O25" s="617"/>
    </row>
    <row r="26" spans="1:15" x14ac:dyDescent="0.2">
      <c r="A26" s="23"/>
      <c r="B26" s="24"/>
      <c r="C26" s="24"/>
      <c r="D26" s="24"/>
      <c r="E26" s="83"/>
      <c r="F26" s="83"/>
      <c r="G26" s="95"/>
      <c r="H26" s="96"/>
      <c r="I26" s="91"/>
      <c r="J26" s="125"/>
      <c r="K26" s="141"/>
      <c r="L26" s="140"/>
      <c r="M26" s="141"/>
      <c r="N26" s="139"/>
      <c r="O26" s="617"/>
    </row>
    <row r="27" spans="1:15" ht="15.75" thickBot="1" x14ac:dyDescent="0.25">
      <c r="A27" s="1169" t="s">
        <v>151</v>
      </c>
      <c r="B27" s="1170"/>
      <c r="C27" s="1170"/>
      <c r="D27" s="1170"/>
      <c r="E27" s="83"/>
      <c r="F27" s="83"/>
      <c r="G27" s="95">
        <f>IF('Input Data'!$H$34&gt;0,0.25,0)</f>
        <v>0</v>
      </c>
      <c r="H27" s="96"/>
      <c r="I27" s="654">
        <f>IF('Input Data'!$E$23=1,Scales!$L$4,IF('Input Data'!$E$23=2,Scales!$L$5,0.6))</f>
        <v>0.2</v>
      </c>
      <c r="J27" s="125" t="s">
        <v>2</v>
      </c>
      <c r="K27" s="137">
        <f>'Input Data'!H34</f>
        <v>0</v>
      </c>
      <c r="L27" s="140" t="s">
        <v>27</v>
      </c>
      <c r="M27" s="122">
        <f>$O$18</f>
        <v>0</v>
      </c>
      <c r="N27" s="90"/>
      <c r="O27" s="615">
        <f>IF('Input Data'!D25="Y",0,IF(K28=0,0,G27*I27*K27/K28*M27))</f>
        <v>0</v>
      </c>
    </row>
    <row r="28" spans="1:15" x14ac:dyDescent="0.2">
      <c r="A28" s="1171"/>
      <c r="B28" s="1172"/>
      <c r="C28" s="1172"/>
      <c r="D28" s="1172"/>
      <c r="E28" s="83"/>
      <c r="F28" s="83"/>
      <c r="G28" s="95"/>
      <c r="H28" s="96"/>
      <c r="I28" s="91"/>
      <c r="J28" s="125"/>
      <c r="K28" s="122">
        <f>'Input Data'!$H$36</f>
        <v>0</v>
      </c>
      <c r="L28" s="140"/>
      <c r="M28" s="141"/>
      <c r="N28" s="139"/>
      <c r="O28" s="617"/>
    </row>
    <row r="29" spans="1:15" x14ac:dyDescent="0.2">
      <c r="A29" s="81"/>
      <c r="B29" s="82"/>
      <c r="C29" s="83"/>
      <c r="D29" s="83"/>
      <c r="E29" s="83"/>
      <c r="F29" s="83"/>
      <c r="G29" s="95"/>
      <c r="H29" s="96"/>
      <c r="I29" s="91"/>
      <c r="J29" s="125"/>
      <c r="K29" s="141"/>
      <c r="L29" s="140"/>
      <c r="M29" s="141"/>
      <c r="N29" s="139"/>
      <c r="O29" s="617"/>
    </row>
    <row r="30" spans="1:15" ht="15.75" thickBot="1" x14ac:dyDescent="0.25">
      <c r="A30" s="1169" t="s">
        <v>221</v>
      </c>
      <c r="B30" s="1170"/>
      <c r="C30" s="1170"/>
      <c r="D30" s="1170"/>
      <c r="E30" s="95">
        <f>IF('Input Data'!$H$35&gt;0,0.25,0)</f>
        <v>0</v>
      </c>
      <c r="F30" s="90" t="s">
        <v>1</v>
      </c>
      <c r="G30" s="95">
        <f>IF('Input Data'!$H$35&gt;0,1.25,0)</f>
        <v>0</v>
      </c>
      <c r="H30" s="90" t="s">
        <v>1</v>
      </c>
      <c r="I30" s="654">
        <f>IF('Input Data'!$E$23=1,Scales!$L$4,IF('Input Data'!$E$23=2,Scales!$L$5,0.6))</f>
        <v>0.2</v>
      </c>
      <c r="J30" s="125" t="s">
        <v>2</v>
      </c>
      <c r="K30" s="137">
        <f>'Input Data'!H35</f>
        <v>0</v>
      </c>
      <c r="L30" s="90" t="s">
        <v>1</v>
      </c>
      <c r="M30" s="122">
        <f>$O$18</f>
        <v>0</v>
      </c>
      <c r="N30" s="139"/>
      <c r="O30" s="615">
        <f>IF('Input Data'!D25="Y",0,IF(K31=0,0,(E30*G30*I30*K30/K31*M30)))</f>
        <v>0</v>
      </c>
    </row>
    <row r="31" spans="1:15" x14ac:dyDescent="0.2">
      <c r="A31" s="1171"/>
      <c r="B31" s="1172"/>
      <c r="C31" s="1172"/>
      <c r="D31" s="1172"/>
      <c r="E31" s="80"/>
      <c r="F31" s="80"/>
      <c r="G31" s="95"/>
      <c r="H31" s="96"/>
      <c r="I31" s="91"/>
      <c r="J31" s="139"/>
      <c r="K31" s="122">
        <f>'Input Data'!$H$36</f>
        <v>0</v>
      </c>
      <c r="L31" s="140"/>
      <c r="M31" s="139"/>
      <c r="N31" s="139"/>
      <c r="O31" s="617"/>
    </row>
    <row r="32" spans="1:15" x14ac:dyDescent="0.2">
      <c r="A32" s="97"/>
      <c r="B32" s="103"/>
      <c r="C32" s="103"/>
      <c r="D32" s="103"/>
      <c r="E32" s="103"/>
      <c r="F32" s="103"/>
      <c r="G32" s="103"/>
      <c r="H32" s="103"/>
      <c r="I32" s="142"/>
      <c r="J32" s="142"/>
      <c r="K32" s="143"/>
      <c r="L32" s="143"/>
      <c r="M32" s="143"/>
      <c r="N32" s="143"/>
      <c r="O32" s="618"/>
    </row>
    <row r="33" spans="1:15" ht="15.75" thickBot="1" x14ac:dyDescent="0.25">
      <c r="A33" s="85"/>
      <c r="B33" s="86"/>
      <c r="C33" s="86"/>
      <c r="D33" s="86"/>
      <c r="E33" s="86"/>
      <c r="F33" s="86"/>
      <c r="G33" s="87"/>
      <c r="H33" s="87" t="s">
        <v>152</v>
      </c>
      <c r="I33" s="88"/>
      <c r="J33" s="144"/>
      <c r="K33" s="145"/>
      <c r="L33" s="88"/>
      <c r="M33" s="88"/>
      <c r="N33" s="88"/>
      <c r="O33" s="619">
        <f>IF('Input Data'!C8="b",SUM(O21:O32),0)</f>
        <v>0</v>
      </c>
    </row>
    <row r="34" spans="1:15" ht="18.75" thickTop="1" x14ac:dyDescent="0.2">
      <c r="A34" s="89" t="s">
        <v>169</v>
      </c>
      <c r="B34" s="82"/>
      <c r="C34" s="82"/>
      <c r="D34" s="82"/>
      <c r="E34" s="82"/>
      <c r="F34" s="82"/>
      <c r="G34" s="82"/>
      <c r="H34" s="82"/>
      <c r="I34" s="82"/>
      <c r="J34" s="82"/>
      <c r="K34" s="82"/>
      <c r="L34" s="82"/>
      <c r="M34" s="146"/>
      <c r="N34" s="82"/>
      <c r="O34" s="617"/>
    </row>
    <row r="35" spans="1:15" ht="15.75" thickBot="1" x14ac:dyDescent="0.25">
      <c r="A35" s="1173" t="s">
        <v>217</v>
      </c>
      <c r="B35" s="1237"/>
      <c r="C35" s="1237"/>
      <c r="D35" s="1237"/>
      <c r="E35" s="90"/>
      <c r="F35" s="90"/>
      <c r="G35" s="83"/>
      <c r="H35" s="83"/>
      <c r="I35" s="91">
        <f>IF('Input Data'!$E$23&lt;3,0,IF('Input Data'!$E$23=3,0.35,IF('Input Data'!$E$23=4,0.4)))</f>
        <v>0</v>
      </c>
      <c r="J35" s="121" t="s">
        <v>2</v>
      </c>
      <c r="K35" s="147">
        <f>'Input Data'!H40</f>
        <v>0</v>
      </c>
      <c r="L35" s="128" t="s">
        <v>27</v>
      </c>
      <c r="M35" s="126">
        <f>$O$18</f>
        <v>0</v>
      </c>
      <c r="N35" s="125"/>
      <c r="O35" s="615">
        <f>IF(K36=0,0,I35*K35/K36*M35)</f>
        <v>0</v>
      </c>
    </row>
    <row r="36" spans="1:15" x14ac:dyDescent="0.2">
      <c r="A36" s="1175"/>
      <c r="B36" s="1237"/>
      <c r="C36" s="1237"/>
      <c r="D36" s="1237"/>
      <c r="E36" s="92"/>
      <c r="F36" s="92"/>
      <c r="G36" s="83"/>
      <c r="H36" s="83"/>
      <c r="I36" s="91"/>
      <c r="J36" s="94"/>
      <c r="K36" s="122">
        <f>IF('Input Data'!$E$23&lt;4,'Input Data'!$H$36,'Input Data'!$H$42)</f>
        <v>0</v>
      </c>
      <c r="L36" s="128"/>
      <c r="M36" s="122"/>
      <c r="N36" s="122"/>
      <c r="O36" s="615"/>
    </row>
    <row r="37" spans="1:15" x14ac:dyDescent="0.2">
      <c r="A37" s="93"/>
      <c r="B37" s="83"/>
      <c r="C37" s="94"/>
      <c r="D37" s="92"/>
      <c r="E37" s="92"/>
      <c r="F37" s="92"/>
      <c r="G37" s="83"/>
      <c r="H37" s="83"/>
      <c r="I37" s="91"/>
      <c r="J37" s="94"/>
      <c r="K37" s="122"/>
      <c r="L37" s="128"/>
      <c r="M37" s="122"/>
      <c r="N37" s="122"/>
      <c r="O37" s="615"/>
    </row>
    <row r="38" spans="1:15" ht="15.75" thickBot="1" x14ac:dyDescent="0.25">
      <c r="A38" s="1176" t="s">
        <v>216</v>
      </c>
      <c r="B38" s="1177"/>
      <c r="C38" s="1178"/>
      <c r="D38" s="1237"/>
      <c r="E38" s="90"/>
      <c r="F38" s="90"/>
      <c r="G38" s="95">
        <f>IF('Input Data'!$H$41&gt;0,1.25,0)</f>
        <v>0</v>
      </c>
      <c r="H38" s="83" t="s">
        <v>27</v>
      </c>
      <c r="I38" s="91">
        <f>IF('Input Data'!$E$23&lt;3,0,IF('Input Data'!$E$23=3,0.35,IF('Input Data'!$E$23=4,0.4)))</f>
        <v>0</v>
      </c>
      <c r="J38" s="121" t="s">
        <v>2</v>
      </c>
      <c r="K38" s="147">
        <f>'Input Data'!H41</f>
        <v>0</v>
      </c>
      <c r="L38" s="128" t="s">
        <v>27</v>
      </c>
      <c r="M38" s="122">
        <f>$O$18</f>
        <v>0</v>
      </c>
      <c r="N38" s="125"/>
      <c r="O38" s="615">
        <f>IF(K36=0,0,G38*I38*K38/K39*M38)</f>
        <v>0</v>
      </c>
    </row>
    <row r="39" spans="1:15" x14ac:dyDescent="0.2">
      <c r="A39" s="1175"/>
      <c r="B39" s="1237"/>
      <c r="C39" s="1237"/>
      <c r="D39" s="1237"/>
      <c r="E39" s="96"/>
      <c r="F39" s="96"/>
      <c r="G39" s="83"/>
      <c r="H39" s="83"/>
      <c r="I39" s="84"/>
      <c r="J39" s="82"/>
      <c r="K39" s="122">
        <f>IF('Input Data'!$E$23&lt;4,'Input Data'!$H$36,'Input Data'!$H$42)</f>
        <v>0</v>
      </c>
      <c r="L39" s="140"/>
      <c r="M39" s="139"/>
      <c r="N39" s="139"/>
      <c r="O39" s="617"/>
    </row>
    <row r="40" spans="1:15" x14ac:dyDescent="0.2">
      <c r="A40" s="97"/>
      <c r="B40" s="98"/>
      <c r="C40" s="98"/>
      <c r="D40" s="98"/>
      <c r="E40" s="98"/>
      <c r="F40" s="98"/>
      <c r="G40" s="98"/>
      <c r="H40" s="98"/>
      <c r="I40" s="99"/>
      <c r="J40" s="98"/>
      <c r="K40" s="148"/>
      <c r="L40" s="149"/>
      <c r="M40" s="148"/>
      <c r="N40" s="148"/>
      <c r="O40" s="618"/>
    </row>
    <row r="41" spans="1:15" ht="15.75" thickBot="1" x14ac:dyDescent="0.25">
      <c r="A41" s="150"/>
      <c r="B41" s="151"/>
      <c r="C41" s="151"/>
      <c r="D41" s="152"/>
      <c r="E41" s="152"/>
      <c r="F41" s="152"/>
      <c r="G41" s="153"/>
      <c r="H41" s="154"/>
      <c r="I41" s="155"/>
      <c r="J41" s="156"/>
      <c r="K41" s="157"/>
      <c r="L41" s="157"/>
      <c r="M41" s="569" t="s">
        <v>132</v>
      </c>
      <c r="N41" s="157"/>
      <c r="O41" s="620">
        <f>IF('Input Data'!$C$8="b",IF('Input Data'!E23&lt;3,0,SUM(O35:O40)),0)</f>
        <v>0</v>
      </c>
    </row>
    <row r="42" spans="1:15" ht="15.75" thickBot="1" x14ac:dyDescent="0.25">
      <c r="A42" s="209"/>
      <c r="B42" s="208"/>
      <c r="C42" s="208"/>
      <c r="D42" s="208"/>
      <c r="E42" s="208"/>
      <c r="F42" s="208"/>
      <c r="G42" s="208"/>
      <c r="H42" s="208"/>
      <c r="I42" s="207"/>
      <c r="J42" s="208"/>
      <c r="K42" s="208"/>
      <c r="L42" s="208"/>
      <c r="M42" s="565" t="s">
        <v>24</v>
      </c>
      <c r="N42" s="208"/>
      <c r="O42" s="621">
        <f>O33+O41</f>
        <v>0</v>
      </c>
    </row>
    <row r="43" spans="1:15" ht="18.75" thickTop="1" x14ac:dyDescent="0.2">
      <c r="A43" s="89" t="s">
        <v>214</v>
      </c>
      <c r="B43" s="82"/>
      <c r="C43" s="82"/>
      <c r="D43" s="82"/>
      <c r="E43" s="82"/>
      <c r="F43" s="82"/>
      <c r="G43" s="82"/>
      <c r="H43" s="205"/>
      <c r="I43" s="206"/>
      <c r="J43" s="164"/>
      <c r="K43" s="82"/>
      <c r="L43" s="167"/>
      <c r="M43" s="82"/>
      <c r="N43" s="167"/>
      <c r="O43" s="617"/>
    </row>
    <row r="44" spans="1:15" x14ac:dyDescent="0.2">
      <c r="A44" s="105" t="s">
        <v>229</v>
      </c>
      <c r="B44" s="158"/>
      <c r="C44" s="158"/>
      <c r="D44" s="158"/>
      <c r="E44" s="158"/>
      <c r="F44" s="158"/>
      <c r="G44" s="158"/>
      <c r="H44" s="163" t="s">
        <v>134</v>
      </c>
      <c r="J44" s="164"/>
      <c r="K44" s="165" t="s">
        <v>7</v>
      </c>
      <c r="L44" s="82"/>
      <c r="M44" s="165" t="s">
        <v>131</v>
      </c>
      <c r="N44" s="166" t="s">
        <v>122</v>
      </c>
      <c r="O44" s="617">
        <f>'Time Based'!H21</f>
        <v>0</v>
      </c>
    </row>
    <row r="45" spans="1:15" x14ac:dyDescent="0.2">
      <c r="A45" s="81" t="s">
        <v>247</v>
      </c>
      <c r="B45" s="82"/>
      <c r="C45" s="82"/>
      <c r="D45" s="82"/>
      <c r="E45" s="82"/>
      <c r="F45" s="82"/>
      <c r="G45" s="82"/>
      <c r="H45" s="167" t="s">
        <v>256</v>
      </c>
      <c r="J45" s="164"/>
      <c r="K45" s="165" t="s">
        <v>7</v>
      </c>
      <c r="L45" s="82"/>
      <c r="M45" s="165" t="s">
        <v>131</v>
      </c>
      <c r="N45" s="166"/>
      <c r="O45" s="617">
        <f>'Travelling &amp; Subsistance'!I17</f>
        <v>0</v>
      </c>
    </row>
    <row r="46" spans="1:15" ht="15.75" thickBot="1" x14ac:dyDescent="0.25">
      <c r="A46" s="81" t="s">
        <v>248</v>
      </c>
      <c r="B46" s="82"/>
      <c r="C46" s="82"/>
      <c r="D46" s="82"/>
      <c r="E46" s="82"/>
      <c r="F46" s="82"/>
      <c r="G46" s="82"/>
      <c r="H46" s="167" t="s">
        <v>257</v>
      </c>
      <c r="J46" s="164"/>
      <c r="K46" s="168" t="s">
        <v>7</v>
      </c>
      <c r="L46" s="151"/>
      <c r="M46" s="168" t="s">
        <v>131</v>
      </c>
      <c r="N46" s="169" t="s">
        <v>122</v>
      </c>
      <c r="O46" s="622">
        <f>'Time Based'!H57</f>
        <v>0</v>
      </c>
    </row>
    <row r="47" spans="1:15" ht="15.75" thickBot="1" x14ac:dyDescent="0.25">
      <c r="A47" s="170"/>
      <c r="B47" s="171"/>
      <c r="C47" s="171"/>
      <c r="D47" s="86"/>
      <c r="E47" s="86"/>
      <c r="F47" s="86"/>
      <c r="G47" s="86"/>
      <c r="H47" s="172"/>
      <c r="I47" s="173"/>
      <c r="J47" s="174"/>
      <c r="K47" s="175"/>
      <c r="L47" s="86"/>
      <c r="M47" s="537" t="s">
        <v>36</v>
      </c>
      <c r="N47" s="176"/>
      <c r="O47" s="619">
        <f>IF('Input Data'!$C$8="b",SUM(O44:O46),0)</f>
        <v>0</v>
      </c>
    </row>
    <row r="48" spans="1:15" ht="18.75" thickTop="1" x14ac:dyDescent="0.2">
      <c r="A48" s="89" t="s">
        <v>213</v>
      </c>
      <c r="B48" s="82"/>
      <c r="C48" s="82"/>
      <c r="D48" s="82"/>
      <c r="E48" s="82"/>
      <c r="F48" s="82"/>
      <c r="G48" s="82"/>
      <c r="H48" s="82"/>
      <c r="I48" s="82"/>
      <c r="J48" s="82"/>
      <c r="K48" s="82"/>
      <c r="L48" s="82"/>
      <c r="M48" s="177"/>
      <c r="N48" s="178"/>
      <c r="O48" s="617"/>
    </row>
    <row r="49" spans="1:15" x14ac:dyDescent="0.2">
      <c r="A49" s="81" t="s">
        <v>150</v>
      </c>
      <c r="B49" s="82"/>
      <c r="C49" s="82"/>
      <c r="D49" s="82"/>
      <c r="E49" s="82"/>
      <c r="F49" s="82"/>
      <c r="G49" s="82"/>
      <c r="H49" s="82"/>
      <c r="I49" s="82"/>
      <c r="J49" s="82"/>
      <c r="K49" s="167"/>
      <c r="L49" s="82"/>
      <c r="M49" s="83"/>
      <c r="N49" s="83"/>
      <c r="O49" s="623">
        <f>'Travelling &amp; Subsistance'!I59</f>
        <v>0</v>
      </c>
    </row>
    <row r="50" spans="1:15" x14ac:dyDescent="0.2">
      <c r="A50" s="81" t="s">
        <v>101</v>
      </c>
      <c r="B50" s="82"/>
      <c r="C50" s="82"/>
      <c r="D50" s="82"/>
      <c r="E50" s="82"/>
      <c r="F50" s="82"/>
      <c r="G50" s="82"/>
      <c r="H50" s="82"/>
      <c r="I50" s="82"/>
      <c r="J50" s="82"/>
      <c r="K50" s="167"/>
      <c r="L50" s="82"/>
      <c r="M50" s="83"/>
      <c r="N50" s="83"/>
      <c r="O50" s="623">
        <f>'Typing, Duplicating, &amp; Printing'!I59</f>
        <v>0</v>
      </c>
    </row>
    <row r="51" spans="1:15" ht="15.75" thickBot="1" x14ac:dyDescent="0.25">
      <c r="A51" s="81" t="s">
        <v>102</v>
      </c>
      <c r="B51" s="82"/>
      <c r="C51" s="82"/>
      <c r="D51" s="82"/>
      <c r="E51" s="82"/>
      <c r="F51" s="82"/>
      <c r="G51" s="82"/>
      <c r="H51" s="82"/>
      <c r="I51" s="82"/>
      <c r="J51" s="82"/>
      <c r="K51" s="167"/>
      <c r="L51" s="151"/>
      <c r="M51" s="179"/>
      <c r="N51" s="179"/>
      <c r="O51" s="624">
        <f>'Site staff &amp; Other'!H59</f>
        <v>0</v>
      </c>
    </row>
    <row r="52" spans="1:15" ht="15.75" thickBot="1" x14ac:dyDescent="0.25">
      <c r="A52" s="170"/>
      <c r="B52" s="86"/>
      <c r="C52" s="86"/>
      <c r="D52" s="86"/>
      <c r="E52" s="86"/>
      <c r="F52" s="86"/>
      <c r="G52" s="86"/>
      <c r="H52" s="180"/>
      <c r="I52" s="171"/>
      <c r="J52" s="86"/>
      <c r="K52" s="1235" t="s">
        <v>28</v>
      </c>
      <c r="L52" s="1236"/>
      <c r="M52" s="1236"/>
      <c r="N52" s="26"/>
      <c r="O52" s="625">
        <f>IF('Input Data'!$C$8="b",SUM(O49:O51),0)</f>
        <v>0</v>
      </c>
    </row>
    <row r="53" spans="1:15" ht="15.75" thickTop="1" x14ac:dyDescent="0.2">
      <c r="A53" s="181"/>
      <c r="B53" s="182"/>
      <c r="C53" s="182"/>
      <c r="D53" s="82"/>
      <c r="E53" s="82"/>
      <c r="F53" s="82"/>
      <c r="G53" s="82"/>
      <c r="H53" s="82"/>
      <c r="I53" s="183"/>
      <c r="J53" s="82"/>
      <c r="K53" s="82"/>
      <c r="L53" s="82"/>
      <c r="M53" s="165" t="s">
        <v>277</v>
      </c>
      <c r="N53" s="82"/>
      <c r="O53" s="617">
        <f>O42+O47+O52</f>
        <v>0</v>
      </c>
    </row>
    <row r="54" spans="1:15" x14ac:dyDescent="0.2">
      <c r="A54" s="81"/>
      <c r="B54" s="82"/>
      <c r="C54" s="82"/>
      <c r="D54" s="82"/>
      <c r="E54" s="82"/>
      <c r="F54" s="82"/>
      <c r="G54" s="83"/>
      <c r="H54" s="83"/>
      <c r="I54" s="183"/>
      <c r="J54" s="83"/>
      <c r="K54" s="83"/>
      <c r="L54" s="82"/>
      <c r="M54" s="165" t="s">
        <v>121</v>
      </c>
      <c r="N54" s="82"/>
      <c r="O54" s="626">
        <f>ROUND('Previous Payments'!K42,2)</f>
        <v>0</v>
      </c>
    </row>
    <row r="55" spans="1:15" ht="15.75" thickBot="1" x14ac:dyDescent="0.25">
      <c r="A55" s="81"/>
      <c r="B55" s="82"/>
      <c r="C55" s="86"/>
      <c r="D55" s="82"/>
      <c r="E55" s="82"/>
      <c r="F55" s="82"/>
      <c r="G55" s="184"/>
      <c r="H55" s="96"/>
      <c r="I55" s="1181" t="str">
        <f>IF($O$53&lt;$O$54,"OVERPAID BY (Ecl Tax)",IF($O$53&gt;$O$54,"FEES NOW DUE EXCLUDING VAT &amp; NON TAXABLE AMOUNT",""))</f>
        <v/>
      </c>
      <c r="J55" s="1181"/>
      <c r="K55" s="1181"/>
      <c r="L55" s="1181"/>
      <c r="M55" s="1181"/>
      <c r="N55" s="1181"/>
      <c r="O55" s="627">
        <f>O53-O54</f>
        <v>0</v>
      </c>
    </row>
    <row r="56" spans="1:15" ht="15.75" thickTop="1" x14ac:dyDescent="0.2">
      <c r="A56" s="181"/>
      <c r="B56" s="182"/>
      <c r="C56" s="82"/>
      <c r="D56" s="182" t="s">
        <v>0</v>
      </c>
      <c r="E56" s="182"/>
      <c r="F56" s="182"/>
      <c r="G56" s="185"/>
      <c r="H56" s="186">
        <v>0.14000000000000001</v>
      </c>
      <c r="I56" s="182" t="s">
        <v>25</v>
      </c>
      <c r="J56" s="83"/>
      <c r="K56" s="187">
        <f>IF('Input Data'!C14="none",0,O55)</f>
        <v>0</v>
      </c>
      <c r="L56" s="182"/>
      <c r="M56" s="182"/>
      <c r="N56" s="182"/>
      <c r="O56" s="628">
        <f>IF('Input Data'!C14="none",0,H56*K56)</f>
        <v>0</v>
      </c>
    </row>
    <row r="57" spans="1:15" x14ac:dyDescent="0.2">
      <c r="A57" s="81"/>
      <c r="B57" s="82"/>
      <c r="C57" s="82"/>
      <c r="D57" s="184"/>
      <c r="E57" s="184"/>
      <c r="F57" s="184"/>
      <c r="G57" s="167"/>
      <c r="H57" s="188"/>
      <c r="I57" s="103"/>
      <c r="J57" s="189"/>
      <c r="K57" s="98"/>
      <c r="L57" s="190"/>
      <c r="M57" s="568" t="s">
        <v>153</v>
      </c>
      <c r="N57" s="192"/>
      <c r="O57" s="629">
        <f>'Non Taxable'!I20</f>
        <v>0</v>
      </c>
    </row>
    <row r="58" spans="1:15" ht="15.75" thickBot="1" x14ac:dyDescent="0.25">
      <c r="A58" s="193"/>
      <c r="B58" s="194"/>
      <c r="C58" s="194"/>
      <c r="D58" s="194"/>
      <c r="E58" s="194"/>
      <c r="F58" s="194"/>
      <c r="G58" s="194"/>
      <c r="H58" s="195"/>
      <c r="I58" s="1181" t="str">
        <f>IF($O$53&lt;$O$54,"AMOUNT TO BE RECOVERED (Incl VAT)",IF($O$53&gt;$O$54,"FEES NOW DUE INCLUDING VAT &amp; NON TAXABLE AMOUNT",""))</f>
        <v/>
      </c>
      <c r="J58" s="1182"/>
      <c r="K58" s="1182"/>
      <c r="L58" s="1182"/>
      <c r="M58" s="1182"/>
      <c r="N58" s="1182"/>
      <c r="O58" s="619">
        <f>O55+O56+O57</f>
        <v>0</v>
      </c>
    </row>
    <row r="59" spans="1:15" ht="15.75" thickTop="1" x14ac:dyDescent="0.2">
      <c r="A59" s="542"/>
      <c r="B59" s="543"/>
      <c r="C59" s="543"/>
      <c r="D59" s="543"/>
      <c r="E59" s="543"/>
      <c r="F59" s="543"/>
      <c r="G59" s="543"/>
      <c r="H59" s="543"/>
      <c r="I59" s="543"/>
      <c r="J59" s="543"/>
      <c r="K59" s="543"/>
      <c r="L59" s="543"/>
      <c r="M59" s="543"/>
      <c r="N59" s="543"/>
      <c r="O59" s="544"/>
    </row>
    <row r="60" spans="1:15" x14ac:dyDescent="0.2">
      <c r="A60" s="545" t="s">
        <v>29</v>
      </c>
      <c r="B60" s="546"/>
      <c r="C60" s="547"/>
      <c r="D60" s="547"/>
      <c r="E60" s="547"/>
      <c r="F60" s="547"/>
      <c r="G60" s="547"/>
      <c r="H60" s="547"/>
      <c r="I60" s="548" t="s">
        <v>9</v>
      </c>
      <c r="J60" s="547"/>
      <c r="K60" s="546"/>
      <c r="L60" s="547"/>
      <c r="M60" s="547"/>
      <c r="N60" s="547"/>
      <c r="O60" s="549"/>
    </row>
    <row r="61" spans="1:15" x14ac:dyDescent="0.2">
      <c r="A61" s="545" t="s">
        <v>136</v>
      </c>
      <c r="B61" s="547"/>
      <c r="C61" s="547"/>
      <c r="D61" s="547"/>
      <c r="E61" s="547"/>
      <c r="F61" s="547"/>
      <c r="G61" s="547"/>
      <c r="H61" s="547"/>
      <c r="I61" s="547"/>
      <c r="J61" s="547"/>
      <c r="K61" s="547"/>
      <c r="L61" s="547"/>
      <c r="M61" s="547"/>
      <c r="N61" s="547"/>
      <c r="O61" s="549"/>
    </row>
    <row r="62" spans="1:15" x14ac:dyDescent="0.2">
      <c r="A62" s="545" t="s">
        <v>26</v>
      </c>
      <c r="B62" s="550"/>
      <c r="C62" s="550"/>
      <c r="D62" s="550"/>
      <c r="E62" s="550"/>
      <c r="F62" s="550"/>
      <c r="G62" s="550"/>
      <c r="H62" s="550"/>
      <c r="I62" s="550"/>
      <c r="J62" s="546"/>
      <c r="K62" s="546"/>
      <c r="L62" s="546"/>
      <c r="M62" s="546"/>
      <c r="N62" s="546"/>
      <c r="O62" s="551"/>
    </row>
    <row r="63" spans="1:15" x14ac:dyDescent="0.2">
      <c r="A63" s="552"/>
      <c r="B63" s="553"/>
      <c r="C63" s="553"/>
      <c r="D63" s="553"/>
      <c r="E63" s="553"/>
      <c r="F63" s="553"/>
      <c r="G63" s="553"/>
      <c r="H63" s="553"/>
      <c r="I63" s="553"/>
      <c r="J63" s="553"/>
      <c r="K63" s="553"/>
      <c r="L63" s="553"/>
      <c r="M63" s="553"/>
      <c r="N63" s="553"/>
      <c r="O63" s="554"/>
    </row>
    <row r="64" spans="1:15" x14ac:dyDescent="0.2">
      <c r="A64" s="552"/>
      <c r="B64" s="546"/>
      <c r="C64" s="546"/>
      <c r="D64" s="546"/>
      <c r="E64" s="546"/>
      <c r="F64" s="546"/>
      <c r="G64" s="546"/>
      <c r="H64" s="546"/>
      <c r="I64" s="546"/>
      <c r="J64" s="546"/>
      <c r="K64" s="546"/>
      <c r="L64" s="546"/>
      <c r="M64" s="546"/>
      <c r="N64" s="546"/>
      <c r="O64" s="551"/>
    </row>
    <row r="65" spans="1:15" x14ac:dyDescent="0.2">
      <c r="A65" s="545" t="s">
        <v>142</v>
      </c>
      <c r="B65" s="555"/>
      <c r="C65" s="555"/>
      <c r="D65" s="555"/>
      <c r="E65" s="555"/>
      <c r="F65" s="555"/>
      <c r="G65" s="555"/>
      <c r="H65" s="555"/>
      <c r="I65" s="556" t="s">
        <v>31</v>
      </c>
      <c r="J65" s="555"/>
      <c r="K65" s="555"/>
      <c r="L65" s="557"/>
      <c r="M65" s="557"/>
      <c r="N65" s="555"/>
      <c r="O65" s="558"/>
    </row>
    <row r="66" spans="1:15" ht="15.75" thickBot="1" x14ac:dyDescent="0.25">
      <c r="A66" s="559"/>
      <c r="B66" s="560" t="s">
        <v>32</v>
      </c>
      <c r="C66" s="1164">
        <f>'Input Data'!D11</f>
        <v>0</v>
      </c>
      <c r="D66" s="1164"/>
      <c r="E66" s="1164"/>
      <c r="F66" s="1164"/>
      <c r="G66" s="1164"/>
      <c r="H66" s="1164"/>
      <c r="I66" s="1164"/>
      <c r="J66" s="1164"/>
      <c r="K66" s="1164"/>
      <c r="L66" s="560"/>
      <c r="M66" s="560"/>
      <c r="N66" s="560"/>
      <c r="O66" s="561"/>
    </row>
    <row r="67" spans="1:15" ht="15.75" thickTop="1" x14ac:dyDescent="0.2"/>
  </sheetData>
  <sheetProtection password="CD4C" sheet="1" objects="1" scenarios="1" formatCells="0" formatColumns="0" formatRows="0"/>
  <mergeCells count="36">
    <mergeCell ref="B5:M5"/>
    <mergeCell ref="D1:G1"/>
    <mergeCell ref="F2:H3"/>
    <mergeCell ref="I2:O2"/>
    <mergeCell ref="B4:M4"/>
    <mergeCell ref="I1:O1"/>
    <mergeCell ref="B6:M6"/>
    <mergeCell ref="B7:I7"/>
    <mergeCell ref="M7:N7"/>
    <mergeCell ref="A8:B8"/>
    <mergeCell ref="C8:G8"/>
    <mergeCell ref="L8:N8"/>
    <mergeCell ref="C13:G13"/>
    <mergeCell ref="L13:M13"/>
    <mergeCell ref="C14:G14"/>
    <mergeCell ref="M14:O14"/>
    <mergeCell ref="C9:G9"/>
    <mergeCell ref="C10:G10"/>
    <mergeCell ref="C11:G11"/>
    <mergeCell ref="L11:O11"/>
    <mergeCell ref="C12:G12"/>
    <mergeCell ref="J12:K12"/>
    <mergeCell ref="L12:M12"/>
    <mergeCell ref="L9:M9"/>
    <mergeCell ref="A30:D31"/>
    <mergeCell ref="A15:G15"/>
    <mergeCell ref="J15:N15"/>
    <mergeCell ref="C66:K66"/>
    <mergeCell ref="K52:M52"/>
    <mergeCell ref="A35:D36"/>
    <mergeCell ref="A38:D39"/>
    <mergeCell ref="I55:N55"/>
    <mergeCell ref="I58:N58"/>
    <mergeCell ref="A21:E22"/>
    <mergeCell ref="A24:D25"/>
    <mergeCell ref="A27:D28"/>
  </mergeCells>
  <phoneticPr fontId="77" type="noConversion"/>
  <pageMargins left="0.75" right="0.75" top="1" bottom="1" header="0.5" footer="0.5"/>
  <pageSetup scale="53"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33"/>
  <sheetViews>
    <sheetView zoomScaleNormal="100" workbookViewId="0">
      <selection activeCell="K8" sqref="K8"/>
    </sheetView>
  </sheetViews>
  <sheetFormatPr defaultRowHeight="15" x14ac:dyDescent="0.2"/>
  <cols>
    <col min="1" max="1" width="2.6640625" customWidth="1"/>
    <col min="2" max="2" width="12.77734375" customWidth="1"/>
    <col min="3" max="4" width="11.44140625" bestFit="1" customWidth="1"/>
    <col min="10" max="10" width="2.5546875" customWidth="1"/>
  </cols>
  <sheetData>
    <row r="1" spans="1:12" ht="18" x14ac:dyDescent="0.25">
      <c r="B1" s="36" t="s">
        <v>272</v>
      </c>
    </row>
    <row r="2" spans="1:12" ht="16.5" thickBot="1" x14ac:dyDescent="0.3">
      <c r="A2" s="9"/>
      <c r="B2" s="16" t="s">
        <v>273</v>
      </c>
      <c r="C2" s="14" t="s">
        <v>138</v>
      </c>
      <c r="D2" s="9"/>
      <c r="E2" s="523"/>
      <c r="G2" s="630" t="s">
        <v>286</v>
      </c>
      <c r="H2" s="631"/>
      <c r="I2" s="631"/>
      <c r="J2" s="631"/>
      <c r="K2" s="631"/>
      <c r="L2" s="631"/>
    </row>
    <row r="3" spans="1:12" ht="25.5" x14ac:dyDescent="0.2">
      <c r="A3" s="13"/>
      <c r="B3" s="519">
        <v>0</v>
      </c>
      <c r="C3" s="520">
        <v>300000</v>
      </c>
      <c r="D3" s="521">
        <v>0</v>
      </c>
      <c r="E3" s="522">
        <v>0.125</v>
      </c>
      <c r="G3" s="632" t="s">
        <v>287</v>
      </c>
      <c r="H3" s="633" t="s">
        <v>288</v>
      </c>
      <c r="I3" s="634" t="s">
        <v>289</v>
      </c>
      <c r="J3" s="635"/>
      <c r="K3" s="636" t="s">
        <v>290</v>
      </c>
      <c r="L3" s="637" t="s">
        <v>291</v>
      </c>
    </row>
    <row r="4" spans="1:12" x14ac:dyDescent="0.2">
      <c r="A4" s="13"/>
      <c r="B4" s="525">
        <v>300000</v>
      </c>
      <c r="C4" s="526">
        <v>950000</v>
      </c>
      <c r="D4" s="526">
        <v>37500</v>
      </c>
      <c r="E4" s="20">
        <v>0.125</v>
      </c>
      <c r="G4" s="638" t="s">
        <v>292</v>
      </c>
      <c r="H4" s="639" t="s">
        <v>293</v>
      </c>
      <c r="I4" s="640">
        <f>IF('Input Data'!$E$23&lt;1,0,20%)</f>
        <v>0.2</v>
      </c>
      <c r="J4" s="641" t="s">
        <v>27</v>
      </c>
      <c r="K4" s="642">
        <f>IF('Input Data'!$E$23=1,'Input Data'!$D$24,1)</f>
        <v>1</v>
      </c>
      <c r="L4" s="643">
        <f>I4*K4</f>
        <v>0.2</v>
      </c>
    </row>
    <row r="5" spans="1:12" ht="15.75" thickBot="1" x14ac:dyDescent="0.25">
      <c r="A5" s="13"/>
      <c r="B5" s="525">
        <v>950000</v>
      </c>
      <c r="C5" s="526">
        <v>2950000</v>
      </c>
      <c r="D5" s="526">
        <v>118750</v>
      </c>
      <c r="E5" s="20">
        <v>0.1</v>
      </c>
      <c r="G5" s="644" t="s">
        <v>294</v>
      </c>
      <c r="H5" s="645" t="s">
        <v>295</v>
      </c>
      <c r="I5" s="646">
        <f>IF('Input Data'!$E$23&lt;2,0,40%)</f>
        <v>0</v>
      </c>
      <c r="J5" s="647" t="s">
        <v>27</v>
      </c>
      <c r="K5" s="648">
        <f>IF('Input Data'!$E$23=2,'Input Data'!$D$24,1)</f>
        <v>1</v>
      </c>
      <c r="L5" s="649">
        <f>I5*K5+L4</f>
        <v>0.2</v>
      </c>
    </row>
    <row r="6" spans="1:12" x14ac:dyDescent="0.2">
      <c r="A6" s="13"/>
      <c r="B6" s="525">
        <v>2950000</v>
      </c>
      <c r="C6" s="526">
        <v>8900000</v>
      </c>
      <c r="D6" s="526">
        <v>318750</v>
      </c>
      <c r="E6" s="20">
        <v>0.08</v>
      </c>
      <c r="G6" s="650"/>
      <c r="H6" s="655"/>
      <c r="I6" s="656"/>
      <c r="J6" s="650"/>
      <c r="K6" s="657"/>
      <c r="L6" s="653"/>
    </row>
    <row r="7" spans="1:12" x14ac:dyDescent="0.2">
      <c r="A7" s="13"/>
      <c r="B7" s="525">
        <v>8900000</v>
      </c>
      <c r="C7" s="526">
        <v>20500000</v>
      </c>
      <c r="D7" s="526">
        <v>794750</v>
      </c>
      <c r="E7" s="20">
        <v>7.0000000000000007E-2</v>
      </c>
    </row>
    <row r="8" spans="1:12" x14ac:dyDescent="0.2">
      <c r="A8" s="13"/>
      <c r="B8" s="525">
        <v>20500000</v>
      </c>
      <c r="C8" s="526">
        <v>38000000</v>
      </c>
      <c r="D8" s="526">
        <v>1606750</v>
      </c>
      <c r="E8" s="20">
        <v>0.06</v>
      </c>
      <c r="G8" s="651" t="s">
        <v>293</v>
      </c>
      <c r="H8" s="722"/>
      <c r="I8" s="652">
        <v>20</v>
      </c>
      <c r="J8" s="651"/>
      <c r="K8" s="651"/>
      <c r="L8" s="653"/>
    </row>
    <row r="9" spans="1:12" ht="15.75" thickBot="1" x14ac:dyDescent="0.25">
      <c r="A9" s="13"/>
      <c r="B9" s="527">
        <v>38000000</v>
      </c>
      <c r="C9" s="528">
        <v>100000000</v>
      </c>
      <c r="D9" s="528">
        <v>2656750</v>
      </c>
      <c r="E9" s="524">
        <v>5.5E-2</v>
      </c>
      <c r="G9" s="651" t="s">
        <v>295</v>
      </c>
      <c r="H9" s="722"/>
      <c r="I9" s="652">
        <v>40</v>
      </c>
      <c r="J9" s="651"/>
      <c r="K9" s="651">
        <f>I8+I9</f>
        <v>60</v>
      </c>
    </row>
    <row r="10" spans="1:12" ht="15.75" customHeight="1" x14ac:dyDescent="0.2">
      <c r="A10" s="13"/>
      <c r="B10" s="13"/>
      <c r="C10" s="13"/>
      <c r="D10" s="13"/>
      <c r="E10" s="19"/>
      <c r="G10" s="2"/>
      <c r="H10" s="720"/>
      <c r="I10" s="721"/>
      <c r="J10" s="720"/>
      <c r="K10" s="720"/>
    </row>
    <row r="11" spans="1:12" ht="16.5" thickBot="1" x14ac:dyDescent="0.3">
      <c r="A11" s="9"/>
      <c r="B11" s="15" t="s">
        <v>274</v>
      </c>
      <c r="C11" s="14" t="s">
        <v>139</v>
      </c>
      <c r="D11" s="9"/>
      <c r="E11" s="523"/>
      <c r="G11" s="2"/>
      <c r="H11" s="2"/>
      <c r="I11" s="2"/>
      <c r="J11" s="2"/>
      <c r="K11" s="2"/>
    </row>
    <row r="12" spans="1:12" x14ac:dyDescent="0.2">
      <c r="A12" s="13"/>
      <c r="B12" s="516">
        <v>0</v>
      </c>
      <c r="C12" s="517">
        <v>300000</v>
      </c>
      <c r="D12" s="518">
        <v>0</v>
      </c>
      <c r="E12" s="522">
        <v>0.15</v>
      </c>
    </row>
    <row r="13" spans="1:12" x14ac:dyDescent="0.2">
      <c r="A13" s="13"/>
      <c r="B13" s="529">
        <v>300000</v>
      </c>
      <c r="C13" s="530">
        <v>590000</v>
      </c>
      <c r="D13" s="530">
        <v>45000</v>
      </c>
      <c r="E13" s="20">
        <v>0.15</v>
      </c>
    </row>
    <row r="14" spans="1:12" x14ac:dyDescent="0.2">
      <c r="A14" s="13"/>
      <c r="B14" s="529">
        <v>590000</v>
      </c>
      <c r="C14" s="531">
        <v>4750000</v>
      </c>
      <c r="D14" s="530">
        <v>88500</v>
      </c>
      <c r="E14" s="20">
        <v>0.125</v>
      </c>
    </row>
    <row r="15" spans="1:12" x14ac:dyDescent="0.2">
      <c r="A15" s="13"/>
      <c r="B15" s="532">
        <v>4750000</v>
      </c>
      <c r="C15" s="531">
        <v>10700000</v>
      </c>
      <c r="D15" s="530">
        <v>608500</v>
      </c>
      <c r="E15" s="20">
        <v>0.105</v>
      </c>
    </row>
    <row r="16" spans="1:12" x14ac:dyDescent="0.2">
      <c r="A16" s="13"/>
      <c r="B16" s="529">
        <v>10700000</v>
      </c>
      <c r="C16" s="531">
        <v>23700000</v>
      </c>
      <c r="D16" s="530">
        <v>1233250</v>
      </c>
      <c r="E16" s="20">
        <v>9.5000000000000001E-2</v>
      </c>
    </row>
    <row r="17" spans="1:5" x14ac:dyDescent="0.2">
      <c r="A17" s="13"/>
      <c r="B17" s="529">
        <v>23700000</v>
      </c>
      <c r="C17" s="531">
        <v>71000000</v>
      </c>
      <c r="D17" s="530">
        <v>2468250</v>
      </c>
      <c r="E17" s="20">
        <v>0.09</v>
      </c>
    </row>
    <row r="18" spans="1:5" ht="15.75" thickBot="1" x14ac:dyDescent="0.25">
      <c r="A18" s="13"/>
      <c r="B18" s="533">
        <v>71000000</v>
      </c>
      <c r="C18" s="528">
        <v>100000000</v>
      </c>
      <c r="D18" s="534">
        <v>6725250</v>
      </c>
      <c r="E18" s="524">
        <v>8.5000000000000006E-2</v>
      </c>
    </row>
    <row r="19" spans="1:5" x14ac:dyDescent="0.2">
      <c r="A19" s="13"/>
    </row>
    <row r="20" spans="1:5" x14ac:dyDescent="0.2">
      <c r="A20" s="13"/>
    </row>
    <row r="21" spans="1:5" x14ac:dyDescent="0.2">
      <c r="A21" s="13"/>
    </row>
    <row r="22" spans="1:5" x14ac:dyDescent="0.2">
      <c r="A22" s="13"/>
    </row>
    <row r="23" spans="1:5" x14ac:dyDescent="0.2">
      <c r="A23" s="13"/>
    </row>
    <row r="24" spans="1:5" x14ac:dyDescent="0.2">
      <c r="A24" s="13"/>
    </row>
    <row r="25" spans="1:5" x14ac:dyDescent="0.2">
      <c r="A25" s="13"/>
    </row>
    <row r="26" spans="1:5" x14ac:dyDescent="0.2">
      <c r="A26" s="13"/>
    </row>
    <row r="27" spans="1:5" x14ac:dyDescent="0.2">
      <c r="A27" s="13"/>
    </row>
    <row r="28" spans="1:5" x14ac:dyDescent="0.2">
      <c r="A28" s="13"/>
    </row>
    <row r="29" spans="1:5" x14ac:dyDescent="0.2">
      <c r="A29" s="13"/>
    </row>
    <row r="30" spans="1:5" x14ac:dyDescent="0.2">
      <c r="A30" s="13"/>
    </row>
    <row r="31" spans="1:5" x14ac:dyDescent="0.2">
      <c r="A31" s="13"/>
    </row>
    <row r="32" spans="1:5" x14ac:dyDescent="0.2">
      <c r="A32" s="13"/>
    </row>
    <row r="33" spans="1:1" x14ac:dyDescent="0.2">
      <c r="A33" s="13"/>
    </row>
  </sheetData>
  <sheetProtection password="CD4C" sheet="1" objects="1" scenarios="1" formatCells="0" formatColumns="0" formatRows="0"/>
  <phoneticPr fontId="77" type="noConversion"/>
  <pageMargins left="0.75" right="0.75" top="1" bottom="1" header="0.5" footer="0.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workbookViewId="0">
      <selection activeCell="A2" sqref="A2:C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0.33203125" customWidth="1"/>
    <col min="13" max="13" width="11.109375" customWidth="1"/>
  </cols>
  <sheetData>
    <row r="1" spans="1:13" ht="18.75" thickTop="1" x14ac:dyDescent="0.2">
      <c r="A1" s="1089" t="s">
        <v>489</v>
      </c>
      <c r="B1" s="510"/>
      <c r="C1" s="479"/>
      <c r="D1" s="479"/>
      <c r="E1" s="480" t="s">
        <v>268</v>
      </c>
      <c r="F1" s="479"/>
      <c r="G1" s="479"/>
      <c r="H1" s="479"/>
      <c r="I1" s="479"/>
      <c r="J1" s="479"/>
      <c r="K1" s="479"/>
      <c r="L1" s="479"/>
      <c r="M1" s="481"/>
    </row>
    <row r="2" spans="1:13" x14ac:dyDescent="0.2">
      <c r="A2" s="1261" t="s">
        <v>238</v>
      </c>
      <c r="B2" s="1262"/>
      <c r="C2" s="1262"/>
      <c r="D2" s="1082">
        <f>'Input Data'!$D$20</f>
        <v>0</v>
      </c>
      <c r="E2" s="482" t="s">
        <v>189</v>
      </c>
      <c r="F2" s="1216">
        <f>'Input Data'!$D$6</f>
        <v>0</v>
      </c>
      <c r="G2" s="1217"/>
      <c r="H2" s="1262" t="s">
        <v>120</v>
      </c>
      <c r="I2" s="1262"/>
      <c r="J2" s="1263"/>
      <c r="K2" s="223" t="str">
        <f>IF('Input Data'!D14&gt;0,"Y","N")</f>
        <v>N</v>
      </c>
      <c r="L2" s="108"/>
      <c r="M2" s="50"/>
    </row>
    <row r="3" spans="1:13" ht="15.75" thickBot="1" x14ac:dyDescent="0.25">
      <c r="A3" s="483"/>
      <c r="B3" s="484"/>
      <c r="C3" s="108"/>
      <c r="D3" s="108"/>
      <c r="E3" s="108"/>
      <c r="F3" s="108"/>
      <c r="G3" s="108"/>
      <c r="H3" s="484"/>
      <c r="I3" s="484"/>
      <c r="J3" s="485"/>
      <c r="K3" s="108"/>
      <c r="L3" s="108"/>
      <c r="M3" s="486"/>
    </row>
    <row r="4" spans="1:13" ht="65.25" thickTop="1" thickBot="1" x14ac:dyDescent="0.25">
      <c r="A4" s="487" t="s">
        <v>239</v>
      </c>
      <c r="B4" s="511" t="s">
        <v>9</v>
      </c>
      <c r="C4" s="570" t="s">
        <v>278</v>
      </c>
      <c r="D4" s="570" t="s">
        <v>279</v>
      </c>
      <c r="E4" s="488" t="s">
        <v>280</v>
      </c>
      <c r="F4" s="571" t="s">
        <v>281</v>
      </c>
      <c r="G4" s="83"/>
      <c r="H4" s="487" t="s">
        <v>239</v>
      </c>
      <c r="I4" s="511" t="s">
        <v>9</v>
      </c>
      <c r="J4" s="570" t="s">
        <v>278</v>
      </c>
      <c r="K4" s="570" t="s">
        <v>279</v>
      </c>
      <c r="L4" s="488" t="s">
        <v>280</v>
      </c>
      <c r="M4" s="571" t="s">
        <v>281</v>
      </c>
    </row>
    <row r="5" spans="1:13" ht="27" thickTop="1" thickBot="1" x14ac:dyDescent="0.25">
      <c r="A5" s="489" t="s">
        <v>240</v>
      </c>
      <c r="B5" s="514"/>
      <c r="C5" s="701">
        <v>0</v>
      </c>
      <c r="D5" s="702">
        <f>IF($K$2="Y",((C5-E5)/1.14),C5)</f>
        <v>0</v>
      </c>
      <c r="E5" s="701">
        <v>0</v>
      </c>
      <c r="F5" s="703">
        <f>SUM(D5:E5)</f>
        <v>0</v>
      </c>
      <c r="G5" s="110"/>
      <c r="H5" s="490" t="s">
        <v>241</v>
      </c>
      <c r="I5" s="513"/>
      <c r="J5" s="706">
        <f>C42</f>
        <v>0</v>
      </c>
      <c r="K5" s="707">
        <f>D42</f>
        <v>0</v>
      </c>
      <c r="L5" s="706">
        <f>E42</f>
        <v>0</v>
      </c>
      <c r="M5" s="708">
        <f>SUM(K5:L5)</f>
        <v>0</v>
      </c>
    </row>
    <row r="6" spans="1:13" x14ac:dyDescent="0.2">
      <c r="A6" s="491">
        <f t="shared" ref="A6:A41" si="0">A5+1</f>
        <v>2</v>
      </c>
      <c r="B6" s="515"/>
      <c r="C6" s="701">
        <v>0</v>
      </c>
      <c r="D6" s="702">
        <f t="shared" ref="D6:D41" si="1">IF($K$2="Y",((C6-E6)/1.14),C6)</f>
        <v>0</v>
      </c>
      <c r="E6" s="701">
        <v>0</v>
      </c>
      <c r="F6" s="703">
        <f t="shared" ref="F6:F41" si="2">SUM(D6:E6)</f>
        <v>0</v>
      </c>
      <c r="G6" s="110"/>
      <c r="H6" s="492" t="s">
        <v>242</v>
      </c>
      <c r="I6" s="514"/>
      <c r="J6" s="709">
        <v>0</v>
      </c>
      <c r="K6" s="702">
        <f t="shared" ref="K6:K41" si="3">IF($K$2="Y",((J6-L6)/1.14),J6)</f>
        <v>0</v>
      </c>
      <c r="L6" s="709">
        <v>0</v>
      </c>
      <c r="M6" s="710">
        <f t="shared" ref="M6:M41" si="4">SUM(K6:L6)</f>
        <v>0</v>
      </c>
    </row>
    <row r="7" spans="1:13" x14ac:dyDescent="0.2">
      <c r="A7" s="491">
        <f t="shared" si="0"/>
        <v>3</v>
      </c>
      <c r="B7" s="515"/>
      <c r="C7" s="701">
        <v>0</v>
      </c>
      <c r="D7" s="702">
        <f t="shared" si="1"/>
        <v>0</v>
      </c>
      <c r="E7" s="701">
        <v>0</v>
      </c>
      <c r="F7" s="703">
        <f t="shared" si="2"/>
        <v>0</v>
      </c>
      <c r="G7" s="110"/>
      <c r="H7" s="491">
        <f t="shared" ref="H7:H41" si="5">H6+1</f>
        <v>39</v>
      </c>
      <c r="I7" s="515"/>
      <c r="J7" s="701">
        <v>0</v>
      </c>
      <c r="K7" s="702">
        <f t="shared" si="3"/>
        <v>0</v>
      </c>
      <c r="L7" s="701">
        <v>0</v>
      </c>
      <c r="M7" s="703">
        <f t="shared" si="4"/>
        <v>0</v>
      </c>
    </row>
    <row r="8" spans="1:13" x14ac:dyDescent="0.2">
      <c r="A8" s="491">
        <f t="shared" si="0"/>
        <v>4</v>
      </c>
      <c r="B8" s="515"/>
      <c r="C8" s="701">
        <v>0</v>
      </c>
      <c r="D8" s="702">
        <f t="shared" si="1"/>
        <v>0</v>
      </c>
      <c r="E8" s="701">
        <v>0</v>
      </c>
      <c r="F8" s="703">
        <f t="shared" si="2"/>
        <v>0</v>
      </c>
      <c r="G8" s="110"/>
      <c r="H8" s="491">
        <f t="shared" si="5"/>
        <v>40</v>
      </c>
      <c r="I8" s="515"/>
      <c r="J8" s="701">
        <v>0</v>
      </c>
      <c r="K8" s="702">
        <f t="shared" si="3"/>
        <v>0</v>
      </c>
      <c r="L8" s="701">
        <v>0</v>
      </c>
      <c r="M8" s="703">
        <f t="shared" si="4"/>
        <v>0</v>
      </c>
    </row>
    <row r="9" spans="1:13" x14ac:dyDescent="0.2">
      <c r="A9" s="491">
        <f t="shared" si="0"/>
        <v>5</v>
      </c>
      <c r="B9" s="515"/>
      <c r="C9" s="701">
        <v>0</v>
      </c>
      <c r="D9" s="702">
        <f t="shared" si="1"/>
        <v>0</v>
      </c>
      <c r="E9" s="701">
        <v>0</v>
      </c>
      <c r="F9" s="703">
        <f t="shared" si="2"/>
        <v>0</v>
      </c>
      <c r="G9" s="110"/>
      <c r="H9" s="491">
        <f t="shared" si="5"/>
        <v>41</v>
      </c>
      <c r="I9" s="515"/>
      <c r="J9" s="701">
        <v>0</v>
      </c>
      <c r="K9" s="702">
        <f t="shared" si="3"/>
        <v>0</v>
      </c>
      <c r="L9" s="701">
        <v>0</v>
      </c>
      <c r="M9" s="703">
        <f t="shared" si="4"/>
        <v>0</v>
      </c>
    </row>
    <row r="10" spans="1:13" x14ac:dyDescent="0.2">
      <c r="A10" s="491">
        <f t="shared" si="0"/>
        <v>6</v>
      </c>
      <c r="B10" s="515"/>
      <c r="C10" s="701">
        <v>0</v>
      </c>
      <c r="D10" s="702">
        <f t="shared" si="1"/>
        <v>0</v>
      </c>
      <c r="E10" s="701">
        <v>0</v>
      </c>
      <c r="F10" s="703">
        <f t="shared" si="2"/>
        <v>0</v>
      </c>
      <c r="G10" s="110"/>
      <c r="H10" s="491">
        <f t="shared" si="5"/>
        <v>42</v>
      </c>
      <c r="I10" s="515"/>
      <c r="J10" s="701">
        <v>0</v>
      </c>
      <c r="K10" s="702">
        <f t="shared" si="3"/>
        <v>0</v>
      </c>
      <c r="L10" s="701">
        <v>0</v>
      </c>
      <c r="M10" s="703">
        <f t="shared" si="4"/>
        <v>0</v>
      </c>
    </row>
    <row r="11" spans="1:13" x14ac:dyDescent="0.2">
      <c r="A11" s="491">
        <f t="shared" si="0"/>
        <v>7</v>
      </c>
      <c r="B11" s="515"/>
      <c r="C11" s="701">
        <v>0</v>
      </c>
      <c r="D11" s="702">
        <f t="shared" si="1"/>
        <v>0</v>
      </c>
      <c r="E11" s="701">
        <v>0</v>
      </c>
      <c r="F11" s="703">
        <f t="shared" si="2"/>
        <v>0</v>
      </c>
      <c r="G11" s="110"/>
      <c r="H11" s="491">
        <f t="shared" si="5"/>
        <v>43</v>
      </c>
      <c r="I11" s="515"/>
      <c r="J11" s="701">
        <v>0</v>
      </c>
      <c r="K11" s="702">
        <f t="shared" si="3"/>
        <v>0</v>
      </c>
      <c r="L11" s="701">
        <v>0</v>
      </c>
      <c r="M11" s="703">
        <f t="shared" si="4"/>
        <v>0</v>
      </c>
    </row>
    <row r="12" spans="1:13" x14ac:dyDescent="0.2">
      <c r="A12" s="491">
        <f t="shared" si="0"/>
        <v>8</v>
      </c>
      <c r="B12" s="515"/>
      <c r="C12" s="701">
        <v>0</v>
      </c>
      <c r="D12" s="702">
        <f t="shared" si="1"/>
        <v>0</v>
      </c>
      <c r="E12" s="701">
        <v>0</v>
      </c>
      <c r="F12" s="703">
        <f t="shared" si="2"/>
        <v>0</v>
      </c>
      <c r="G12" s="110"/>
      <c r="H12" s="491">
        <f t="shared" si="5"/>
        <v>44</v>
      </c>
      <c r="I12" s="515"/>
      <c r="J12" s="701">
        <v>0</v>
      </c>
      <c r="K12" s="702">
        <f t="shared" si="3"/>
        <v>0</v>
      </c>
      <c r="L12" s="701">
        <v>0</v>
      </c>
      <c r="M12" s="703">
        <f t="shared" si="4"/>
        <v>0</v>
      </c>
    </row>
    <row r="13" spans="1:13" x14ac:dyDescent="0.2">
      <c r="A13" s="491">
        <f t="shared" si="0"/>
        <v>9</v>
      </c>
      <c r="B13" s="515"/>
      <c r="C13" s="701">
        <v>0</v>
      </c>
      <c r="D13" s="702">
        <f t="shared" si="1"/>
        <v>0</v>
      </c>
      <c r="E13" s="701">
        <v>0</v>
      </c>
      <c r="F13" s="703">
        <f t="shared" si="2"/>
        <v>0</v>
      </c>
      <c r="G13" s="110"/>
      <c r="H13" s="491">
        <f t="shared" si="5"/>
        <v>45</v>
      </c>
      <c r="I13" s="515"/>
      <c r="J13" s="701">
        <v>0</v>
      </c>
      <c r="K13" s="702">
        <f t="shared" si="3"/>
        <v>0</v>
      </c>
      <c r="L13" s="701">
        <v>0</v>
      </c>
      <c r="M13" s="703">
        <f t="shared" si="4"/>
        <v>0</v>
      </c>
    </row>
    <row r="14" spans="1:13" x14ac:dyDescent="0.2">
      <c r="A14" s="491">
        <f t="shared" si="0"/>
        <v>10</v>
      </c>
      <c r="B14" s="515"/>
      <c r="C14" s="701">
        <v>0</v>
      </c>
      <c r="D14" s="702">
        <f t="shared" si="1"/>
        <v>0</v>
      </c>
      <c r="E14" s="701">
        <v>0</v>
      </c>
      <c r="F14" s="703">
        <f t="shared" si="2"/>
        <v>0</v>
      </c>
      <c r="G14" s="110"/>
      <c r="H14" s="491">
        <f t="shared" si="5"/>
        <v>46</v>
      </c>
      <c r="I14" s="515"/>
      <c r="J14" s="701">
        <v>0</v>
      </c>
      <c r="K14" s="702">
        <f t="shared" si="3"/>
        <v>0</v>
      </c>
      <c r="L14" s="701">
        <v>0</v>
      </c>
      <c r="M14" s="703">
        <f t="shared" si="4"/>
        <v>0</v>
      </c>
    </row>
    <row r="15" spans="1:13" x14ac:dyDescent="0.2">
      <c r="A15" s="491">
        <f t="shared" si="0"/>
        <v>11</v>
      </c>
      <c r="B15" s="515"/>
      <c r="C15" s="701">
        <v>0</v>
      </c>
      <c r="D15" s="702">
        <f t="shared" si="1"/>
        <v>0</v>
      </c>
      <c r="E15" s="701">
        <v>0</v>
      </c>
      <c r="F15" s="703">
        <f t="shared" si="2"/>
        <v>0</v>
      </c>
      <c r="G15" s="110"/>
      <c r="H15" s="491">
        <f t="shared" si="5"/>
        <v>47</v>
      </c>
      <c r="I15" s="515"/>
      <c r="J15" s="701">
        <v>0</v>
      </c>
      <c r="K15" s="702">
        <f t="shared" si="3"/>
        <v>0</v>
      </c>
      <c r="L15" s="701">
        <v>0</v>
      </c>
      <c r="M15" s="703">
        <f t="shared" si="4"/>
        <v>0</v>
      </c>
    </row>
    <row r="16" spans="1:13" x14ac:dyDescent="0.2">
      <c r="A16" s="491">
        <f t="shared" si="0"/>
        <v>12</v>
      </c>
      <c r="B16" s="515"/>
      <c r="C16" s="701">
        <v>0</v>
      </c>
      <c r="D16" s="702">
        <f t="shared" si="1"/>
        <v>0</v>
      </c>
      <c r="E16" s="701">
        <v>0</v>
      </c>
      <c r="F16" s="703">
        <f t="shared" si="2"/>
        <v>0</v>
      </c>
      <c r="G16" s="110"/>
      <c r="H16" s="491">
        <f t="shared" si="5"/>
        <v>48</v>
      </c>
      <c r="I16" s="515"/>
      <c r="J16" s="701">
        <v>0</v>
      </c>
      <c r="K16" s="702">
        <f t="shared" si="3"/>
        <v>0</v>
      </c>
      <c r="L16" s="701">
        <v>0</v>
      </c>
      <c r="M16" s="703">
        <f t="shared" si="4"/>
        <v>0</v>
      </c>
    </row>
    <row r="17" spans="1:13" x14ac:dyDescent="0.2">
      <c r="A17" s="491">
        <f t="shared" si="0"/>
        <v>13</v>
      </c>
      <c r="B17" s="515"/>
      <c r="C17" s="701">
        <v>0</v>
      </c>
      <c r="D17" s="702">
        <f t="shared" si="1"/>
        <v>0</v>
      </c>
      <c r="E17" s="701">
        <v>0</v>
      </c>
      <c r="F17" s="703">
        <f t="shared" si="2"/>
        <v>0</v>
      </c>
      <c r="G17" s="110"/>
      <c r="H17" s="491">
        <f t="shared" si="5"/>
        <v>49</v>
      </c>
      <c r="I17" s="515"/>
      <c r="J17" s="701">
        <v>0</v>
      </c>
      <c r="K17" s="702">
        <f t="shared" si="3"/>
        <v>0</v>
      </c>
      <c r="L17" s="701">
        <v>0</v>
      </c>
      <c r="M17" s="703">
        <f t="shared" si="4"/>
        <v>0</v>
      </c>
    </row>
    <row r="18" spans="1:13" x14ac:dyDescent="0.2">
      <c r="A18" s="491">
        <f t="shared" si="0"/>
        <v>14</v>
      </c>
      <c r="B18" s="515"/>
      <c r="C18" s="701">
        <v>0</v>
      </c>
      <c r="D18" s="702">
        <f t="shared" si="1"/>
        <v>0</v>
      </c>
      <c r="E18" s="701">
        <v>0</v>
      </c>
      <c r="F18" s="703">
        <f t="shared" si="2"/>
        <v>0</v>
      </c>
      <c r="G18" s="110"/>
      <c r="H18" s="491">
        <f t="shared" si="5"/>
        <v>50</v>
      </c>
      <c r="I18" s="515"/>
      <c r="J18" s="701">
        <v>0</v>
      </c>
      <c r="K18" s="702">
        <f t="shared" si="3"/>
        <v>0</v>
      </c>
      <c r="L18" s="701">
        <v>0</v>
      </c>
      <c r="M18" s="703">
        <f t="shared" si="4"/>
        <v>0</v>
      </c>
    </row>
    <row r="19" spans="1:13" x14ac:dyDescent="0.2">
      <c r="A19" s="491">
        <f t="shared" si="0"/>
        <v>15</v>
      </c>
      <c r="B19" s="515"/>
      <c r="C19" s="701">
        <v>0</v>
      </c>
      <c r="D19" s="702">
        <f t="shared" si="1"/>
        <v>0</v>
      </c>
      <c r="E19" s="701">
        <v>0</v>
      </c>
      <c r="F19" s="703">
        <f t="shared" si="2"/>
        <v>0</v>
      </c>
      <c r="G19" s="110"/>
      <c r="H19" s="491">
        <f t="shared" si="5"/>
        <v>51</v>
      </c>
      <c r="I19" s="515"/>
      <c r="J19" s="701">
        <v>0</v>
      </c>
      <c r="K19" s="702">
        <f t="shared" si="3"/>
        <v>0</v>
      </c>
      <c r="L19" s="701">
        <v>0</v>
      </c>
      <c r="M19" s="703">
        <f t="shared" si="4"/>
        <v>0</v>
      </c>
    </row>
    <row r="20" spans="1:13" x14ac:dyDescent="0.2">
      <c r="A20" s="491">
        <f t="shared" si="0"/>
        <v>16</v>
      </c>
      <c r="B20" s="515"/>
      <c r="C20" s="701">
        <v>0</v>
      </c>
      <c r="D20" s="702">
        <f t="shared" si="1"/>
        <v>0</v>
      </c>
      <c r="E20" s="701">
        <v>0</v>
      </c>
      <c r="F20" s="703">
        <f t="shared" si="2"/>
        <v>0</v>
      </c>
      <c r="G20" s="110"/>
      <c r="H20" s="491">
        <f t="shared" si="5"/>
        <v>52</v>
      </c>
      <c r="I20" s="515"/>
      <c r="J20" s="701">
        <v>0</v>
      </c>
      <c r="K20" s="702">
        <f t="shared" si="3"/>
        <v>0</v>
      </c>
      <c r="L20" s="701">
        <v>0</v>
      </c>
      <c r="M20" s="703">
        <f t="shared" si="4"/>
        <v>0</v>
      </c>
    </row>
    <row r="21" spans="1:13" x14ac:dyDescent="0.2">
      <c r="A21" s="491">
        <f t="shared" si="0"/>
        <v>17</v>
      </c>
      <c r="B21" s="515"/>
      <c r="C21" s="701">
        <v>0</v>
      </c>
      <c r="D21" s="702">
        <f t="shared" si="1"/>
        <v>0</v>
      </c>
      <c r="E21" s="701">
        <v>0</v>
      </c>
      <c r="F21" s="703">
        <f t="shared" si="2"/>
        <v>0</v>
      </c>
      <c r="G21" s="493"/>
      <c r="H21" s="491">
        <f t="shared" si="5"/>
        <v>53</v>
      </c>
      <c r="I21" s="515"/>
      <c r="J21" s="701">
        <v>0</v>
      </c>
      <c r="K21" s="702">
        <f t="shared" si="3"/>
        <v>0</v>
      </c>
      <c r="L21" s="701">
        <v>0</v>
      </c>
      <c r="M21" s="703">
        <f t="shared" si="4"/>
        <v>0</v>
      </c>
    </row>
    <row r="22" spans="1:13" x14ac:dyDescent="0.2">
      <c r="A22" s="491">
        <f t="shared" si="0"/>
        <v>18</v>
      </c>
      <c r="B22" s="515"/>
      <c r="C22" s="701">
        <v>0</v>
      </c>
      <c r="D22" s="702">
        <f t="shared" si="1"/>
        <v>0</v>
      </c>
      <c r="E22" s="701">
        <v>0</v>
      </c>
      <c r="F22" s="703">
        <f t="shared" si="2"/>
        <v>0</v>
      </c>
      <c r="G22" s="493"/>
      <c r="H22" s="491">
        <f t="shared" si="5"/>
        <v>54</v>
      </c>
      <c r="I22" s="515"/>
      <c r="J22" s="701">
        <v>0</v>
      </c>
      <c r="K22" s="702">
        <f t="shared" si="3"/>
        <v>0</v>
      </c>
      <c r="L22" s="701">
        <v>0</v>
      </c>
      <c r="M22" s="703">
        <f t="shared" si="4"/>
        <v>0</v>
      </c>
    </row>
    <row r="23" spans="1:13" x14ac:dyDescent="0.2">
      <c r="A23" s="491">
        <f t="shared" si="0"/>
        <v>19</v>
      </c>
      <c r="B23" s="515"/>
      <c r="C23" s="701">
        <v>0</v>
      </c>
      <c r="D23" s="702">
        <f t="shared" si="1"/>
        <v>0</v>
      </c>
      <c r="E23" s="701">
        <v>0</v>
      </c>
      <c r="F23" s="703">
        <f t="shared" si="2"/>
        <v>0</v>
      </c>
      <c r="G23" s="493"/>
      <c r="H23" s="491">
        <f t="shared" si="5"/>
        <v>55</v>
      </c>
      <c r="I23" s="515"/>
      <c r="J23" s="701">
        <v>0</v>
      </c>
      <c r="K23" s="702">
        <f t="shared" si="3"/>
        <v>0</v>
      </c>
      <c r="L23" s="701">
        <v>0</v>
      </c>
      <c r="M23" s="703">
        <f t="shared" si="4"/>
        <v>0</v>
      </c>
    </row>
    <row r="24" spans="1:13" x14ac:dyDescent="0.2">
      <c r="A24" s="491">
        <f t="shared" si="0"/>
        <v>20</v>
      </c>
      <c r="B24" s="515"/>
      <c r="C24" s="701">
        <v>0</v>
      </c>
      <c r="D24" s="702">
        <f t="shared" si="1"/>
        <v>0</v>
      </c>
      <c r="E24" s="701">
        <v>0</v>
      </c>
      <c r="F24" s="703">
        <f t="shared" si="2"/>
        <v>0</v>
      </c>
      <c r="G24" s="110"/>
      <c r="H24" s="491">
        <f t="shared" si="5"/>
        <v>56</v>
      </c>
      <c r="I24" s="515"/>
      <c r="J24" s="701">
        <v>0</v>
      </c>
      <c r="K24" s="702">
        <f t="shared" si="3"/>
        <v>0</v>
      </c>
      <c r="L24" s="701">
        <v>0</v>
      </c>
      <c r="M24" s="703">
        <f t="shared" si="4"/>
        <v>0</v>
      </c>
    </row>
    <row r="25" spans="1:13" x14ac:dyDescent="0.2">
      <c r="A25" s="491">
        <f t="shared" si="0"/>
        <v>21</v>
      </c>
      <c r="B25" s="515"/>
      <c r="C25" s="701">
        <v>0</v>
      </c>
      <c r="D25" s="702">
        <f t="shared" si="1"/>
        <v>0</v>
      </c>
      <c r="E25" s="701">
        <v>0</v>
      </c>
      <c r="F25" s="703">
        <f t="shared" si="2"/>
        <v>0</v>
      </c>
      <c r="G25" s="110"/>
      <c r="H25" s="491">
        <f t="shared" si="5"/>
        <v>57</v>
      </c>
      <c r="I25" s="515"/>
      <c r="J25" s="701">
        <v>0</v>
      </c>
      <c r="K25" s="702">
        <f t="shared" si="3"/>
        <v>0</v>
      </c>
      <c r="L25" s="701">
        <v>0</v>
      </c>
      <c r="M25" s="703">
        <f t="shared" si="4"/>
        <v>0</v>
      </c>
    </row>
    <row r="26" spans="1:13" x14ac:dyDescent="0.2">
      <c r="A26" s="491">
        <f t="shared" si="0"/>
        <v>22</v>
      </c>
      <c r="B26" s="515"/>
      <c r="C26" s="701">
        <v>0</v>
      </c>
      <c r="D26" s="702">
        <f t="shared" si="1"/>
        <v>0</v>
      </c>
      <c r="E26" s="701">
        <v>0</v>
      </c>
      <c r="F26" s="703">
        <f t="shared" si="2"/>
        <v>0</v>
      </c>
      <c r="G26" s="110"/>
      <c r="H26" s="491">
        <f t="shared" si="5"/>
        <v>58</v>
      </c>
      <c r="I26" s="515"/>
      <c r="J26" s="701">
        <v>0</v>
      </c>
      <c r="K26" s="702">
        <f t="shared" si="3"/>
        <v>0</v>
      </c>
      <c r="L26" s="701">
        <v>0</v>
      </c>
      <c r="M26" s="703">
        <f t="shared" si="4"/>
        <v>0</v>
      </c>
    </row>
    <row r="27" spans="1:13" x14ac:dyDescent="0.2">
      <c r="A27" s="491">
        <f t="shared" si="0"/>
        <v>23</v>
      </c>
      <c r="B27" s="515"/>
      <c r="C27" s="701">
        <v>0</v>
      </c>
      <c r="D27" s="702">
        <f t="shared" si="1"/>
        <v>0</v>
      </c>
      <c r="E27" s="701">
        <v>0</v>
      </c>
      <c r="F27" s="703">
        <f t="shared" si="2"/>
        <v>0</v>
      </c>
      <c r="G27" s="110"/>
      <c r="H27" s="491">
        <f t="shared" si="5"/>
        <v>59</v>
      </c>
      <c r="I27" s="515"/>
      <c r="J27" s="701">
        <v>0</v>
      </c>
      <c r="K27" s="702">
        <f t="shared" si="3"/>
        <v>0</v>
      </c>
      <c r="L27" s="701">
        <v>0</v>
      </c>
      <c r="M27" s="703">
        <f t="shared" si="4"/>
        <v>0</v>
      </c>
    </row>
    <row r="28" spans="1:13" x14ac:dyDescent="0.2">
      <c r="A28" s="491">
        <f t="shared" si="0"/>
        <v>24</v>
      </c>
      <c r="B28" s="515"/>
      <c r="C28" s="701">
        <v>0</v>
      </c>
      <c r="D28" s="702">
        <f t="shared" si="1"/>
        <v>0</v>
      </c>
      <c r="E28" s="701">
        <v>0</v>
      </c>
      <c r="F28" s="703">
        <f t="shared" si="2"/>
        <v>0</v>
      </c>
      <c r="G28" s="110"/>
      <c r="H28" s="491">
        <f t="shared" si="5"/>
        <v>60</v>
      </c>
      <c r="I28" s="515"/>
      <c r="J28" s="701">
        <v>0</v>
      </c>
      <c r="K28" s="702">
        <f t="shared" si="3"/>
        <v>0</v>
      </c>
      <c r="L28" s="701">
        <v>0</v>
      </c>
      <c r="M28" s="703">
        <f t="shared" si="4"/>
        <v>0</v>
      </c>
    </row>
    <row r="29" spans="1:13" x14ac:dyDescent="0.2">
      <c r="A29" s="491">
        <f t="shared" si="0"/>
        <v>25</v>
      </c>
      <c r="B29" s="515"/>
      <c r="C29" s="701">
        <v>0</v>
      </c>
      <c r="D29" s="702">
        <f t="shared" si="1"/>
        <v>0</v>
      </c>
      <c r="E29" s="701">
        <v>0</v>
      </c>
      <c r="F29" s="703">
        <f t="shared" si="2"/>
        <v>0</v>
      </c>
      <c r="G29" s="110"/>
      <c r="H29" s="491">
        <f t="shared" si="5"/>
        <v>61</v>
      </c>
      <c r="I29" s="515"/>
      <c r="J29" s="701">
        <v>0</v>
      </c>
      <c r="K29" s="702">
        <f t="shared" si="3"/>
        <v>0</v>
      </c>
      <c r="L29" s="701">
        <v>0</v>
      </c>
      <c r="M29" s="703">
        <f t="shared" si="4"/>
        <v>0</v>
      </c>
    </row>
    <row r="30" spans="1:13" x14ac:dyDescent="0.2">
      <c r="A30" s="491">
        <f t="shared" si="0"/>
        <v>26</v>
      </c>
      <c r="B30" s="515"/>
      <c r="C30" s="701">
        <v>0</v>
      </c>
      <c r="D30" s="702">
        <f t="shared" si="1"/>
        <v>0</v>
      </c>
      <c r="E30" s="701">
        <v>0</v>
      </c>
      <c r="F30" s="703">
        <f t="shared" si="2"/>
        <v>0</v>
      </c>
      <c r="G30" s="110"/>
      <c r="H30" s="491">
        <f t="shared" si="5"/>
        <v>62</v>
      </c>
      <c r="I30" s="515"/>
      <c r="J30" s="701">
        <v>0</v>
      </c>
      <c r="K30" s="702">
        <f t="shared" si="3"/>
        <v>0</v>
      </c>
      <c r="L30" s="701">
        <v>0</v>
      </c>
      <c r="M30" s="703">
        <f t="shared" si="4"/>
        <v>0</v>
      </c>
    </row>
    <row r="31" spans="1:13" x14ac:dyDescent="0.2">
      <c r="A31" s="491">
        <f t="shared" si="0"/>
        <v>27</v>
      </c>
      <c r="B31" s="515"/>
      <c r="C31" s="701">
        <v>0</v>
      </c>
      <c r="D31" s="702">
        <f t="shared" si="1"/>
        <v>0</v>
      </c>
      <c r="E31" s="701">
        <v>0</v>
      </c>
      <c r="F31" s="703">
        <f t="shared" si="2"/>
        <v>0</v>
      </c>
      <c r="G31" s="110"/>
      <c r="H31" s="491">
        <f t="shared" si="5"/>
        <v>63</v>
      </c>
      <c r="I31" s="515"/>
      <c r="J31" s="701">
        <v>0</v>
      </c>
      <c r="K31" s="702">
        <f t="shared" si="3"/>
        <v>0</v>
      </c>
      <c r="L31" s="701">
        <v>0</v>
      </c>
      <c r="M31" s="703">
        <f t="shared" si="4"/>
        <v>0</v>
      </c>
    </row>
    <row r="32" spans="1:13" x14ac:dyDescent="0.2">
      <c r="A32" s="491">
        <f t="shared" si="0"/>
        <v>28</v>
      </c>
      <c r="B32" s="515"/>
      <c r="C32" s="701">
        <v>0</v>
      </c>
      <c r="D32" s="702">
        <f t="shared" si="1"/>
        <v>0</v>
      </c>
      <c r="E32" s="701">
        <v>0</v>
      </c>
      <c r="F32" s="703">
        <f t="shared" si="2"/>
        <v>0</v>
      </c>
      <c r="G32" s="110"/>
      <c r="H32" s="491">
        <f t="shared" si="5"/>
        <v>64</v>
      </c>
      <c r="I32" s="515"/>
      <c r="J32" s="701">
        <v>0</v>
      </c>
      <c r="K32" s="702">
        <f t="shared" si="3"/>
        <v>0</v>
      </c>
      <c r="L32" s="701">
        <v>0</v>
      </c>
      <c r="M32" s="703">
        <f t="shared" si="4"/>
        <v>0</v>
      </c>
    </row>
    <row r="33" spans="1:13" x14ac:dyDescent="0.2">
      <c r="A33" s="491">
        <f t="shared" si="0"/>
        <v>29</v>
      </c>
      <c r="B33" s="515"/>
      <c r="C33" s="701">
        <v>0</v>
      </c>
      <c r="D33" s="702">
        <f t="shared" si="1"/>
        <v>0</v>
      </c>
      <c r="E33" s="701">
        <v>0</v>
      </c>
      <c r="F33" s="703">
        <f t="shared" si="2"/>
        <v>0</v>
      </c>
      <c r="G33" s="110"/>
      <c r="H33" s="491">
        <f t="shared" si="5"/>
        <v>65</v>
      </c>
      <c r="I33" s="515"/>
      <c r="J33" s="701">
        <v>0</v>
      </c>
      <c r="K33" s="702">
        <f t="shared" si="3"/>
        <v>0</v>
      </c>
      <c r="L33" s="701">
        <v>0</v>
      </c>
      <c r="M33" s="703">
        <f t="shared" si="4"/>
        <v>0</v>
      </c>
    </row>
    <row r="34" spans="1:13" x14ac:dyDescent="0.2">
      <c r="A34" s="491">
        <f t="shared" si="0"/>
        <v>30</v>
      </c>
      <c r="B34" s="515"/>
      <c r="C34" s="701">
        <v>0</v>
      </c>
      <c r="D34" s="702">
        <f t="shared" si="1"/>
        <v>0</v>
      </c>
      <c r="E34" s="701">
        <v>0</v>
      </c>
      <c r="F34" s="703">
        <f t="shared" si="2"/>
        <v>0</v>
      </c>
      <c r="G34" s="110"/>
      <c r="H34" s="491">
        <f t="shared" si="5"/>
        <v>66</v>
      </c>
      <c r="I34" s="515"/>
      <c r="J34" s="701">
        <v>0</v>
      </c>
      <c r="K34" s="702">
        <f t="shared" si="3"/>
        <v>0</v>
      </c>
      <c r="L34" s="701">
        <v>0</v>
      </c>
      <c r="M34" s="703">
        <f t="shared" si="4"/>
        <v>0</v>
      </c>
    </row>
    <row r="35" spans="1:13" x14ac:dyDescent="0.2">
      <c r="A35" s="491">
        <f t="shared" si="0"/>
        <v>31</v>
      </c>
      <c r="B35" s="515"/>
      <c r="C35" s="701">
        <v>0</v>
      </c>
      <c r="D35" s="702">
        <f t="shared" si="1"/>
        <v>0</v>
      </c>
      <c r="E35" s="701">
        <v>0</v>
      </c>
      <c r="F35" s="703">
        <f t="shared" si="2"/>
        <v>0</v>
      </c>
      <c r="G35" s="110"/>
      <c r="H35" s="491">
        <f t="shared" si="5"/>
        <v>67</v>
      </c>
      <c r="I35" s="515"/>
      <c r="J35" s="701">
        <v>0</v>
      </c>
      <c r="K35" s="702">
        <f t="shared" si="3"/>
        <v>0</v>
      </c>
      <c r="L35" s="701">
        <v>0</v>
      </c>
      <c r="M35" s="703">
        <f t="shared" si="4"/>
        <v>0</v>
      </c>
    </row>
    <row r="36" spans="1:13" x14ac:dyDescent="0.2">
      <c r="A36" s="491">
        <f t="shared" si="0"/>
        <v>32</v>
      </c>
      <c r="B36" s="515"/>
      <c r="C36" s="701">
        <v>0</v>
      </c>
      <c r="D36" s="702">
        <f t="shared" si="1"/>
        <v>0</v>
      </c>
      <c r="E36" s="701">
        <v>0</v>
      </c>
      <c r="F36" s="703">
        <f t="shared" si="2"/>
        <v>0</v>
      </c>
      <c r="G36" s="110"/>
      <c r="H36" s="491">
        <f t="shared" si="5"/>
        <v>68</v>
      </c>
      <c r="I36" s="515"/>
      <c r="J36" s="701">
        <v>0</v>
      </c>
      <c r="K36" s="702">
        <f t="shared" si="3"/>
        <v>0</v>
      </c>
      <c r="L36" s="701">
        <v>0</v>
      </c>
      <c r="M36" s="703">
        <f t="shared" si="4"/>
        <v>0</v>
      </c>
    </row>
    <row r="37" spans="1:13" x14ac:dyDescent="0.2">
      <c r="A37" s="491">
        <f t="shared" si="0"/>
        <v>33</v>
      </c>
      <c r="B37" s="515"/>
      <c r="C37" s="701">
        <v>0</v>
      </c>
      <c r="D37" s="702">
        <f t="shared" si="1"/>
        <v>0</v>
      </c>
      <c r="E37" s="701">
        <v>0</v>
      </c>
      <c r="F37" s="703">
        <f t="shared" si="2"/>
        <v>0</v>
      </c>
      <c r="G37" s="110"/>
      <c r="H37" s="491">
        <f t="shared" si="5"/>
        <v>69</v>
      </c>
      <c r="I37" s="515"/>
      <c r="J37" s="701">
        <v>0</v>
      </c>
      <c r="K37" s="702">
        <f t="shared" si="3"/>
        <v>0</v>
      </c>
      <c r="L37" s="701">
        <v>0</v>
      </c>
      <c r="M37" s="703">
        <f t="shared" si="4"/>
        <v>0</v>
      </c>
    </row>
    <row r="38" spans="1:13" x14ac:dyDescent="0.2">
      <c r="A38" s="491">
        <f t="shared" si="0"/>
        <v>34</v>
      </c>
      <c r="B38" s="515"/>
      <c r="C38" s="701">
        <v>0</v>
      </c>
      <c r="D38" s="702">
        <f t="shared" si="1"/>
        <v>0</v>
      </c>
      <c r="E38" s="701">
        <v>0</v>
      </c>
      <c r="F38" s="703">
        <f t="shared" si="2"/>
        <v>0</v>
      </c>
      <c r="G38" s="110"/>
      <c r="H38" s="491">
        <f t="shared" si="5"/>
        <v>70</v>
      </c>
      <c r="I38" s="515"/>
      <c r="J38" s="701">
        <v>0</v>
      </c>
      <c r="K38" s="702">
        <f t="shared" si="3"/>
        <v>0</v>
      </c>
      <c r="L38" s="701">
        <v>0</v>
      </c>
      <c r="M38" s="703">
        <f t="shared" si="4"/>
        <v>0</v>
      </c>
    </row>
    <row r="39" spans="1:13" x14ac:dyDescent="0.2">
      <c r="A39" s="491">
        <f t="shared" si="0"/>
        <v>35</v>
      </c>
      <c r="B39" s="515"/>
      <c r="C39" s="701">
        <v>0</v>
      </c>
      <c r="D39" s="702">
        <f t="shared" si="1"/>
        <v>0</v>
      </c>
      <c r="E39" s="701">
        <v>0</v>
      </c>
      <c r="F39" s="703">
        <f t="shared" si="2"/>
        <v>0</v>
      </c>
      <c r="G39" s="110"/>
      <c r="H39" s="491">
        <f t="shared" si="5"/>
        <v>71</v>
      </c>
      <c r="I39" s="515"/>
      <c r="J39" s="701">
        <v>0</v>
      </c>
      <c r="K39" s="702">
        <f t="shared" si="3"/>
        <v>0</v>
      </c>
      <c r="L39" s="701">
        <v>0</v>
      </c>
      <c r="M39" s="703">
        <f t="shared" si="4"/>
        <v>0</v>
      </c>
    </row>
    <row r="40" spans="1:13" x14ac:dyDescent="0.2">
      <c r="A40" s="491">
        <f t="shared" si="0"/>
        <v>36</v>
      </c>
      <c r="B40" s="515"/>
      <c r="C40" s="701">
        <v>0</v>
      </c>
      <c r="D40" s="702">
        <f t="shared" si="1"/>
        <v>0</v>
      </c>
      <c r="E40" s="701">
        <v>0</v>
      </c>
      <c r="F40" s="703">
        <f t="shared" si="2"/>
        <v>0</v>
      </c>
      <c r="G40" s="110"/>
      <c r="H40" s="491">
        <f t="shared" si="5"/>
        <v>72</v>
      </c>
      <c r="I40" s="515"/>
      <c r="J40" s="701">
        <v>0</v>
      </c>
      <c r="K40" s="702">
        <f t="shared" si="3"/>
        <v>0</v>
      </c>
      <c r="L40" s="701">
        <v>0</v>
      </c>
      <c r="M40" s="703">
        <f t="shared" si="4"/>
        <v>0</v>
      </c>
    </row>
    <row r="41" spans="1:13" ht="15.75" thickBot="1" x14ac:dyDescent="0.25">
      <c r="A41" s="491">
        <f t="shared" si="0"/>
        <v>37</v>
      </c>
      <c r="B41" s="515"/>
      <c r="C41" s="701">
        <v>0</v>
      </c>
      <c r="D41" s="702">
        <f t="shared" si="1"/>
        <v>0</v>
      </c>
      <c r="E41" s="701">
        <v>0</v>
      </c>
      <c r="F41" s="703">
        <f t="shared" si="2"/>
        <v>0</v>
      </c>
      <c r="G41" s="110"/>
      <c r="H41" s="491">
        <f t="shared" si="5"/>
        <v>73</v>
      </c>
      <c r="I41" s="515"/>
      <c r="J41" s="701">
        <v>0</v>
      </c>
      <c r="K41" s="702">
        <f t="shared" si="3"/>
        <v>0</v>
      </c>
      <c r="L41" s="701">
        <v>0</v>
      </c>
      <c r="M41" s="703">
        <f t="shared" si="4"/>
        <v>0</v>
      </c>
    </row>
    <row r="42" spans="1:13" ht="16.5" thickTop="1" thickBot="1" x14ac:dyDescent="0.25">
      <c r="A42" s="494" t="s">
        <v>7</v>
      </c>
      <c r="B42" s="512"/>
      <c r="C42" s="704">
        <f>SUM(C5:C41)</f>
        <v>0</v>
      </c>
      <c r="D42" s="704">
        <f>SUM(D5:D41)</f>
        <v>0</v>
      </c>
      <c r="E42" s="704">
        <f>SUM(E5:E41)</f>
        <v>0</v>
      </c>
      <c r="F42" s="705">
        <f>SUM(F5:F41)</f>
        <v>0</v>
      </c>
      <c r="G42" s="145"/>
      <c r="H42" s="494" t="s">
        <v>7</v>
      </c>
      <c r="I42" s="512"/>
      <c r="J42" s="704">
        <f>SUM(J5:J41)</f>
        <v>0</v>
      </c>
      <c r="K42" s="704">
        <f>SUM(K5:K41)</f>
        <v>0</v>
      </c>
      <c r="L42" s="704">
        <f>SUM(L5:L41)</f>
        <v>0</v>
      </c>
      <c r="M42" s="705">
        <f>SUM(M5:M41)</f>
        <v>0</v>
      </c>
    </row>
    <row r="43" spans="1:13" ht="15.75" thickTop="1" x14ac:dyDescent="0.2"/>
  </sheetData>
  <mergeCells count="3">
    <mergeCell ref="A2:C2"/>
    <mergeCell ref="H2:J2"/>
    <mergeCell ref="F2:G2"/>
  </mergeCells>
  <phoneticPr fontId="77" type="noConversion"/>
  <printOptions horizontalCentered="1"/>
  <pageMargins left="0.55118110236220474" right="0.55118110236220474" top="0.78740157480314965" bottom="0.78740157480314965" header="0.51181102362204722" footer="0.51181102362204722"/>
  <pageSetup paperSize="9" scale="65" orientation="landscape" horizontalDpi="300" verticalDpi="300" r:id="rId1"/>
  <headerFooter alignWithMargins="0">
    <oddFooter>&amp;L&amp;8&amp;F Rev 1 of 310805&amp;C&amp;8&amp;A&amp;R&amp;8&amp;D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65"/>
  <sheetViews>
    <sheetView workbookViewId="0">
      <selection activeCell="K23" sqref="K23"/>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810"/>
      <c r="B1" s="724"/>
      <c r="C1" s="724"/>
      <c r="D1" s="811" t="s">
        <v>353</v>
      </c>
      <c r="E1" s="812"/>
      <c r="F1" s="812"/>
      <c r="G1" s="724"/>
      <c r="H1" s="724"/>
      <c r="I1" s="724"/>
      <c r="J1" s="724"/>
      <c r="K1" s="724"/>
      <c r="L1" s="724"/>
      <c r="M1" s="725" t="s">
        <v>354</v>
      </c>
      <c r="N1" s="813"/>
      <c r="O1" s="725"/>
    </row>
    <row r="2" spans="1:15" x14ac:dyDescent="0.2">
      <c r="A2" s="814"/>
      <c r="B2" s="727"/>
      <c r="C2" s="763"/>
      <c r="D2" s="763" t="s">
        <v>355</v>
      </c>
      <c r="E2" s="763"/>
      <c r="F2" s="763"/>
      <c r="G2" s="763"/>
      <c r="H2" s="763"/>
      <c r="I2" s="763"/>
      <c r="J2" s="763"/>
      <c r="K2" s="763"/>
      <c r="L2" s="763"/>
      <c r="M2" s="763"/>
      <c r="N2" s="727" t="s">
        <v>356</v>
      </c>
      <c r="O2" s="730"/>
    </row>
    <row r="3" spans="1:15" x14ac:dyDescent="0.2">
      <c r="A3" s="814"/>
      <c r="B3" s="727"/>
      <c r="C3" s="763"/>
      <c r="D3" s="763"/>
      <c r="E3" s="763"/>
      <c r="F3" s="763"/>
      <c r="G3" s="763"/>
      <c r="H3" s="763"/>
      <c r="I3" s="763"/>
      <c r="J3" s="763"/>
      <c r="K3" s="763"/>
      <c r="L3" s="763"/>
      <c r="M3" s="763"/>
      <c r="N3" s="763"/>
      <c r="O3" s="730"/>
    </row>
    <row r="4" spans="1:15" x14ac:dyDescent="0.2">
      <c r="A4" s="814"/>
      <c r="B4" s="727"/>
      <c r="C4" s="763"/>
      <c r="D4" s="763"/>
      <c r="E4" s="9" t="s">
        <v>357</v>
      </c>
      <c r="F4" s="763"/>
      <c r="G4" s="763"/>
      <c r="H4" s="763"/>
      <c r="I4" s="815" t="s">
        <v>302</v>
      </c>
      <c r="J4" s="816">
        <v>0</v>
      </c>
      <c r="K4" s="763"/>
      <c r="L4" s="763"/>
      <c r="M4" s="817" t="s">
        <v>358</v>
      </c>
      <c r="N4" s="763"/>
      <c r="O4" s="818"/>
    </row>
    <row r="5" spans="1:15" x14ac:dyDescent="0.2">
      <c r="A5" s="814"/>
      <c r="B5" s="727"/>
      <c r="C5" s="763"/>
      <c r="D5" s="763"/>
      <c r="E5" s="1275" t="s">
        <v>359</v>
      </c>
      <c r="F5" s="1276"/>
      <c r="G5" s="1277">
        <v>0</v>
      </c>
      <c r="H5" s="1278"/>
      <c r="I5" s="763"/>
      <c r="J5" s="763"/>
      <c r="K5" s="763"/>
      <c r="L5" s="763"/>
      <c r="M5" s="817" t="s">
        <v>360</v>
      </c>
      <c r="N5" s="1279"/>
      <c r="O5" s="1280"/>
    </row>
    <row r="6" spans="1:15" x14ac:dyDescent="0.2">
      <c r="A6" s="819" t="s">
        <v>361</v>
      </c>
      <c r="B6" s="727"/>
      <c r="C6" s="820"/>
      <c r="D6" s="736" t="s">
        <v>302</v>
      </c>
      <c r="E6" s="746"/>
      <c r="F6" s="746"/>
      <c r="G6" s="746"/>
      <c r="H6" s="746"/>
      <c r="I6" s="746"/>
      <c r="J6" s="746"/>
      <c r="K6" s="746"/>
      <c r="L6" s="746"/>
      <c r="M6" s="746"/>
      <c r="N6" s="763"/>
      <c r="O6" s="730"/>
    </row>
    <row r="7" spans="1:15" x14ac:dyDescent="0.2">
      <c r="A7" s="819" t="s">
        <v>362</v>
      </c>
      <c r="B7" s="727"/>
      <c r="C7" s="815"/>
      <c r="D7" s="736" t="s">
        <v>302</v>
      </c>
      <c r="E7" s="746"/>
      <c r="F7" s="746"/>
      <c r="G7" s="746"/>
      <c r="H7" s="746"/>
      <c r="I7" s="746"/>
      <c r="J7" s="821"/>
      <c r="K7" s="746"/>
      <c r="L7" s="746"/>
      <c r="M7" s="746"/>
      <c r="N7" s="763"/>
      <c r="O7" s="730"/>
    </row>
    <row r="8" spans="1:15" x14ac:dyDescent="0.2">
      <c r="A8" s="814"/>
      <c r="B8" s="727"/>
      <c r="C8" s="763"/>
      <c r="D8" s="727"/>
      <c r="E8" s="727"/>
      <c r="F8" s="727"/>
      <c r="G8" s="727"/>
      <c r="H8" s="727"/>
      <c r="I8" s="727"/>
      <c r="J8" s="822"/>
      <c r="K8" s="727"/>
      <c r="L8" s="727"/>
      <c r="M8" s="727"/>
      <c r="N8" s="727"/>
      <c r="O8" s="730"/>
    </row>
    <row r="9" spans="1:15" x14ac:dyDescent="0.2">
      <c r="A9" s="819" t="s">
        <v>363</v>
      </c>
      <c r="B9" s="727"/>
      <c r="C9" s="736" t="s">
        <v>364</v>
      </c>
      <c r="D9" s="763"/>
      <c r="E9" s="763"/>
      <c r="F9" s="763"/>
      <c r="G9" s="763"/>
      <c r="H9" s="727"/>
      <c r="I9" s="727"/>
      <c r="J9" s="763"/>
      <c r="K9" s="763"/>
      <c r="L9" s="763"/>
      <c r="M9" s="763"/>
      <c r="N9" s="763"/>
      <c r="O9" s="730"/>
    </row>
    <row r="10" spans="1:15" x14ac:dyDescent="0.2">
      <c r="A10" s="823" t="s">
        <v>365</v>
      </c>
      <c r="B10" s="824"/>
      <c r="C10" s="825"/>
      <c r="D10" s="825"/>
      <c r="E10" s="825"/>
      <c r="F10" s="825"/>
      <c r="G10" s="825"/>
      <c r="H10" s="826" t="s">
        <v>366</v>
      </c>
      <c r="I10" s="827"/>
      <c r="J10" s="828" t="s">
        <v>367</v>
      </c>
      <c r="K10" s="797" t="s">
        <v>368</v>
      </c>
      <c r="L10" s="829"/>
      <c r="M10" s="830"/>
      <c r="N10" s="831" t="s">
        <v>369</v>
      </c>
      <c r="O10" s="832" t="s">
        <v>370</v>
      </c>
    </row>
    <row r="11" spans="1:15" x14ac:dyDescent="0.2">
      <c r="A11" s="833"/>
      <c r="B11" s="834"/>
      <c r="C11" s="835"/>
      <c r="D11" s="836" t="s">
        <v>371</v>
      </c>
      <c r="E11" s="837"/>
      <c r="F11" s="838" t="s">
        <v>372</v>
      </c>
      <c r="G11" s="839"/>
      <c r="H11" s="779" t="s">
        <v>373</v>
      </c>
      <c r="I11" s="727"/>
      <c r="J11" s="840" t="s">
        <v>374</v>
      </c>
      <c r="K11" s="841" t="s">
        <v>375</v>
      </c>
      <c r="L11" s="834" t="s">
        <v>376</v>
      </c>
      <c r="M11" s="828" t="s">
        <v>377</v>
      </c>
      <c r="N11" s="842" t="s">
        <v>378</v>
      </c>
      <c r="O11" s="843" t="s">
        <v>379</v>
      </c>
    </row>
    <row r="12" spans="1:15" x14ac:dyDescent="0.2">
      <c r="A12" s="844"/>
      <c r="B12" s="1281" t="s">
        <v>4</v>
      </c>
      <c r="C12" s="1282"/>
      <c r="D12" s="845" t="s">
        <v>380</v>
      </c>
      <c r="E12" s="846"/>
      <c r="F12" s="847" t="s">
        <v>380</v>
      </c>
      <c r="G12" s="846"/>
      <c r="H12" s="1281" t="s">
        <v>381</v>
      </c>
      <c r="I12" s="1283"/>
      <c r="J12" s="848" t="s">
        <v>382</v>
      </c>
      <c r="K12" s="849" t="s">
        <v>383</v>
      </c>
      <c r="L12" s="847" t="s">
        <v>384</v>
      </c>
      <c r="M12" s="850" t="s">
        <v>385</v>
      </c>
      <c r="N12" s="848" t="s">
        <v>386</v>
      </c>
      <c r="O12" s="851" t="s">
        <v>387</v>
      </c>
    </row>
    <row r="13" spans="1:15" x14ac:dyDescent="0.2">
      <c r="A13" s="852" t="s">
        <v>388</v>
      </c>
      <c r="B13" s="853"/>
      <c r="C13" s="854"/>
      <c r="D13" s="1284"/>
      <c r="E13" s="1285"/>
      <c r="F13" s="853"/>
      <c r="G13" s="854"/>
      <c r="H13" s="855"/>
      <c r="I13" s="856"/>
      <c r="J13" s="857"/>
      <c r="K13" s="858"/>
      <c r="L13" s="859"/>
      <c r="M13" s="860"/>
      <c r="N13" s="854"/>
      <c r="O13" s="861"/>
    </row>
    <row r="14" spans="1:15" x14ac:dyDescent="0.2">
      <c r="A14" s="862" t="s">
        <v>389</v>
      </c>
      <c r="B14" s="863"/>
      <c r="C14" s="758"/>
      <c r="D14" s="849"/>
      <c r="E14" s="864"/>
      <c r="F14" s="863"/>
      <c r="G14" s="758"/>
      <c r="H14" s="865"/>
      <c r="I14" s="866"/>
      <c r="J14" s="867"/>
      <c r="K14" s="868"/>
      <c r="L14" s="868"/>
      <c r="M14" s="869"/>
      <c r="N14" s="848"/>
      <c r="O14" s="870"/>
    </row>
    <row r="15" spans="1:15" x14ac:dyDescent="0.2">
      <c r="A15" s="871"/>
      <c r="B15" s="872"/>
      <c r="C15" s="727"/>
      <c r="D15" s="842"/>
      <c r="E15" s="733"/>
      <c r="F15" s="872"/>
      <c r="G15" s="727"/>
      <c r="H15" s="727"/>
      <c r="I15" s="727"/>
      <c r="J15" s="820" t="s">
        <v>390</v>
      </c>
      <c r="K15" s="842" t="s">
        <v>391</v>
      </c>
      <c r="L15" s="820" t="s">
        <v>392</v>
      </c>
      <c r="M15" s="842" t="s">
        <v>393</v>
      </c>
      <c r="N15" s="727"/>
      <c r="O15" s="873" t="s">
        <v>10</v>
      </c>
    </row>
    <row r="16" spans="1:15" ht="15.75" thickBot="1" x14ac:dyDescent="0.25">
      <c r="A16" s="814" t="s">
        <v>394</v>
      </c>
      <c r="B16" s="872"/>
      <c r="C16" s="727"/>
      <c r="D16" s="842"/>
      <c r="E16" s="733"/>
      <c r="F16" s="872"/>
      <c r="G16" s="727"/>
      <c r="H16" s="727"/>
      <c r="I16" s="727"/>
      <c r="J16" s="736" t="s">
        <v>395</v>
      </c>
      <c r="K16" s="727"/>
      <c r="L16" s="750"/>
      <c r="M16" s="736"/>
      <c r="N16" s="727"/>
      <c r="O16" s="874">
        <f>J13+J14+K13+K14+L13+L14+M13+M14</f>
        <v>0</v>
      </c>
    </row>
    <row r="17" spans="1:15" x14ac:dyDescent="0.2">
      <c r="A17" s="814" t="s">
        <v>396</v>
      </c>
      <c r="B17" s="872"/>
      <c r="C17" s="727"/>
      <c r="D17" s="842"/>
      <c r="E17" s="875"/>
      <c r="F17" s="872"/>
      <c r="G17" s="727"/>
      <c r="H17" s="727"/>
      <c r="I17" s="727"/>
      <c r="J17" s="842"/>
      <c r="K17" s="876"/>
      <c r="L17" s="877"/>
      <c r="M17" s="878"/>
      <c r="N17" s="879" t="s">
        <v>397</v>
      </c>
      <c r="O17" s="880" t="s">
        <v>10</v>
      </c>
    </row>
    <row r="18" spans="1:15" ht="15.75" thickBot="1" x14ac:dyDescent="0.25">
      <c r="A18" s="881" t="s">
        <v>398</v>
      </c>
      <c r="B18" s="882"/>
      <c r="C18" s="808"/>
      <c r="D18" s="883"/>
      <c r="E18" s="884"/>
      <c r="F18" s="882"/>
      <c r="G18" s="808"/>
      <c r="H18" s="808"/>
      <c r="I18" s="808"/>
      <c r="J18" s="883"/>
      <c r="K18" s="885" t="s">
        <v>399</v>
      </c>
      <c r="L18" s="884"/>
      <c r="M18" s="883"/>
      <c r="N18" s="886">
        <v>0</v>
      </c>
      <c r="O18" s="887"/>
    </row>
    <row r="19" spans="1:15" ht="15.75" thickTop="1" x14ac:dyDescent="0.2">
      <c r="A19" s="814"/>
      <c r="B19" s="872"/>
      <c r="C19" s="727"/>
      <c r="D19" s="842"/>
      <c r="E19" s="875"/>
      <c r="F19" s="872"/>
      <c r="G19" s="727"/>
      <c r="H19" s="727"/>
      <c r="I19" s="727"/>
      <c r="J19" s="842"/>
      <c r="K19" s="872"/>
      <c r="L19" s="875"/>
      <c r="M19" s="842"/>
      <c r="N19" s="842"/>
      <c r="O19" s="888"/>
    </row>
    <row r="20" spans="1:15" x14ac:dyDescent="0.2">
      <c r="A20" s="823" t="s">
        <v>400</v>
      </c>
      <c r="B20" s="825"/>
      <c r="C20" s="824"/>
      <c r="D20" s="825"/>
      <c r="E20" s="825"/>
      <c r="F20" s="825"/>
      <c r="G20" s="825"/>
      <c r="H20" s="825"/>
      <c r="I20" s="825"/>
      <c r="J20" s="825"/>
      <c r="K20" s="825"/>
      <c r="L20" s="825"/>
      <c r="M20" s="825"/>
      <c r="N20" s="825"/>
      <c r="O20" s="889"/>
    </row>
    <row r="21" spans="1:15" x14ac:dyDescent="0.2">
      <c r="A21" s="890"/>
      <c r="B21" s="824" t="s">
        <v>401</v>
      </c>
      <c r="C21" s="758"/>
      <c r="D21" s="825"/>
      <c r="E21" s="825"/>
      <c r="F21" s="825"/>
      <c r="G21" s="825"/>
      <c r="H21" s="891"/>
      <c r="I21" s="824" t="s">
        <v>402</v>
      </c>
      <c r="J21" s="825"/>
      <c r="K21" s="824"/>
      <c r="L21" s="825"/>
      <c r="M21" s="892" t="s">
        <v>403</v>
      </c>
      <c r="N21" s="797"/>
      <c r="O21" s="893"/>
    </row>
    <row r="22" spans="1:15" x14ac:dyDescent="0.2">
      <c r="A22" s="894" t="s">
        <v>404</v>
      </c>
      <c r="B22" s="846"/>
      <c r="C22" s="895"/>
      <c r="D22" s="896" t="s">
        <v>405</v>
      </c>
      <c r="E22" s="846"/>
      <c r="F22" s="848"/>
      <c r="G22" s="848"/>
      <c r="H22" s="897" t="s">
        <v>406</v>
      </c>
      <c r="I22" s="825"/>
      <c r="J22" s="825"/>
      <c r="K22" s="898" t="s">
        <v>407</v>
      </c>
      <c r="L22" s="825"/>
      <c r="M22" s="899" t="s">
        <v>408</v>
      </c>
      <c r="N22" s="900" t="s">
        <v>399</v>
      </c>
      <c r="O22" s="901"/>
    </row>
    <row r="23" spans="1:15" x14ac:dyDescent="0.2">
      <c r="A23" s="862" t="s">
        <v>383</v>
      </c>
      <c r="B23" s="896" t="s">
        <v>4</v>
      </c>
      <c r="C23" s="846"/>
      <c r="D23" s="896" t="s">
        <v>383</v>
      </c>
      <c r="E23" s="846"/>
      <c r="F23" s="902" t="s">
        <v>4</v>
      </c>
      <c r="G23" s="848"/>
      <c r="H23" s="1264" t="s">
        <v>383</v>
      </c>
      <c r="I23" s="1265"/>
      <c r="J23" s="902" t="s">
        <v>4</v>
      </c>
      <c r="K23" s="902" t="s">
        <v>383</v>
      </c>
      <c r="L23" s="902" t="s">
        <v>4</v>
      </c>
      <c r="M23" s="903" t="s">
        <v>383</v>
      </c>
      <c r="N23" s="904" t="s">
        <v>397</v>
      </c>
      <c r="O23" s="905" t="s">
        <v>409</v>
      </c>
    </row>
    <row r="24" spans="1:15" x14ac:dyDescent="0.2">
      <c r="A24" s="906"/>
      <c r="B24" s="907"/>
      <c r="C24" s="746"/>
      <c r="D24" s="908"/>
      <c r="E24" s="909"/>
      <c r="F24" s="907"/>
      <c r="G24" s="746"/>
      <c r="H24" s="910"/>
      <c r="I24" s="911"/>
      <c r="J24" s="912"/>
      <c r="K24" s="907"/>
      <c r="L24" s="912"/>
      <c r="M24" s="913"/>
      <c r="N24" s="914"/>
      <c r="O24" s="915"/>
    </row>
    <row r="25" spans="1:15" x14ac:dyDescent="0.2">
      <c r="A25" s="906"/>
      <c r="B25" s="907"/>
      <c r="C25" s="746"/>
      <c r="D25" s="908"/>
      <c r="E25" s="909"/>
      <c r="F25" s="907"/>
      <c r="G25" s="746"/>
      <c r="H25" s="910"/>
      <c r="I25" s="911"/>
      <c r="J25" s="912"/>
      <c r="K25" s="907"/>
      <c r="L25" s="912"/>
      <c r="M25" s="913"/>
      <c r="N25" s="914"/>
      <c r="O25" s="915"/>
    </row>
    <row r="26" spans="1:15" x14ac:dyDescent="0.2">
      <c r="A26" s="916"/>
      <c r="B26" s="863"/>
      <c r="C26" s="758"/>
      <c r="D26" s="917"/>
      <c r="E26" s="918"/>
      <c r="F26" s="863"/>
      <c r="G26" s="758"/>
      <c r="H26" s="910"/>
      <c r="I26" s="866"/>
      <c r="J26" s="919"/>
      <c r="K26" s="863"/>
      <c r="L26" s="919"/>
      <c r="M26" s="920"/>
      <c r="N26" s="848"/>
      <c r="O26" s="921"/>
    </row>
    <row r="27" spans="1:15" ht="15.75" thickBot="1" x14ac:dyDescent="0.25">
      <c r="A27" s="922"/>
      <c r="B27" s="923"/>
      <c r="C27" s="923"/>
      <c r="D27" s="923"/>
      <c r="E27" s="923"/>
      <c r="F27" s="923"/>
      <c r="G27" s="923"/>
      <c r="H27" s="924"/>
      <c r="I27" s="923"/>
      <c r="J27" s="923"/>
      <c r="K27" s="923"/>
      <c r="L27" s="925" t="s">
        <v>410</v>
      </c>
      <c r="M27" s="926"/>
      <c r="N27" s="927"/>
      <c r="O27" s="928"/>
    </row>
    <row r="28" spans="1:15" ht="15.75" thickTop="1" x14ac:dyDescent="0.2">
      <c r="A28" s="814"/>
      <c r="B28" s="727"/>
      <c r="C28" s="763"/>
      <c r="D28" s="763"/>
      <c r="E28" s="763"/>
      <c r="F28" s="763"/>
      <c r="G28" s="763"/>
      <c r="H28" s="736"/>
      <c r="I28" s="727"/>
      <c r="J28" s="820"/>
      <c r="K28" s="842"/>
      <c r="L28" s="820"/>
      <c r="M28" s="842"/>
      <c r="N28" s="727"/>
      <c r="O28" s="730"/>
    </row>
    <row r="29" spans="1:15" x14ac:dyDescent="0.2">
      <c r="A29" s="819" t="s">
        <v>411</v>
      </c>
      <c r="B29" s="727"/>
      <c r="C29" s="758"/>
      <c r="D29" s="763"/>
      <c r="E29" s="763"/>
      <c r="F29" s="763"/>
      <c r="G29" s="763"/>
      <c r="H29" s="763"/>
      <c r="I29" s="763"/>
      <c r="J29" s="763"/>
      <c r="K29" s="763"/>
      <c r="L29" s="763"/>
      <c r="M29" s="763"/>
      <c r="N29" s="763"/>
      <c r="O29" s="730"/>
    </row>
    <row r="30" spans="1:15" x14ac:dyDescent="0.2">
      <c r="A30" s="823" t="s">
        <v>412</v>
      </c>
      <c r="B30" s="824"/>
      <c r="C30" s="758"/>
      <c r="D30" s="825"/>
      <c r="E30" s="825"/>
      <c r="F30" s="825"/>
      <c r="G30" s="929"/>
      <c r="H30" s="727"/>
      <c r="I30" s="763"/>
      <c r="J30" s="898" t="s">
        <v>413</v>
      </c>
      <c r="K30" s="930"/>
      <c r="L30" s="825"/>
      <c r="M30" s="825"/>
      <c r="N30" s="825"/>
      <c r="O30" s="931"/>
    </row>
    <row r="31" spans="1:15" x14ac:dyDescent="0.2">
      <c r="A31" s="894" t="s">
        <v>414</v>
      </c>
      <c r="B31" s="846"/>
      <c r="C31" s="932"/>
      <c r="D31" s="9" t="s">
        <v>415</v>
      </c>
      <c r="E31" s="763"/>
      <c r="F31" s="799" t="s">
        <v>416</v>
      </c>
      <c r="G31" s="783"/>
      <c r="H31" s="727"/>
      <c r="I31" s="763"/>
      <c r="J31" s="898" t="s">
        <v>417</v>
      </c>
      <c r="K31" s="825"/>
      <c r="L31" s="825"/>
      <c r="M31" s="825"/>
      <c r="N31" s="825"/>
      <c r="O31" s="933" t="s">
        <v>418</v>
      </c>
    </row>
    <row r="32" spans="1:15" x14ac:dyDescent="0.2">
      <c r="A32" s="862" t="s">
        <v>397</v>
      </c>
      <c r="B32" s="934" t="s">
        <v>419</v>
      </c>
      <c r="C32" s="935"/>
      <c r="D32" s="936" t="s">
        <v>5</v>
      </c>
      <c r="E32" s="846"/>
      <c r="F32" s="937" t="s">
        <v>420</v>
      </c>
      <c r="G32" s="866"/>
      <c r="H32" s="842"/>
      <c r="I32" s="763"/>
      <c r="J32" s="937" t="s">
        <v>421</v>
      </c>
      <c r="K32" s="758"/>
      <c r="L32" s="938"/>
      <c r="M32" s="939"/>
      <c r="N32" s="939"/>
      <c r="O32" s="940"/>
    </row>
    <row r="33" spans="1:15" x14ac:dyDescent="0.2">
      <c r="A33" s="941">
        <v>0</v>
      </c>
      <c r="B33" s="942"/>
      <c r="C33" s="943"/>
      <c r="D33" s="944"/>
      <c r="E33" s="945" t="s">
        <v>422</v>
      </c>
      <c r="F33" s="946">
        <f>A33*D33</f>
        <v>0</v>
      </c>
      <c r="G33" s="856"/>
      <c r="H33" s="842"/>
      <c r="I33" s="763"/>
      <c r="J33" s="828" t="s">
        <v>7</v>
      </c>
      <c r="K33" s="828" t="s">
        <v>7</v>
      </c>
      <c r="L33" s="828" t="s">
        <v>423</v>
      </c>
      <c r="M33" s="947" t="s">
        <v>7</v>
      </c>
      <c r="N33" s="947" t="s">
        <v>424</v>
      </c>
      <c r="O33" s="754" t="s">
        <v>425</v>
      </c>
    </row>
    <row r="34" spans="1:15" x14ac:dyDescent="0.2">
      <c r="A34" s="948">
        <v>0</v>
      </c>
      <c r="B34" s="949" t="s">
        <v>426</v>
      </c>
      <c r="C34" s="950"/>
      <c r="D34" s="951"/>
      <c r="E34" s="952" t="s">
        <v>422</v>
      </c>
      <c r="F34" s="953">
        <f>A34*D34</f>
        <v>0</v>
      </c>
      <c r="G34" s="911"/>
      <c r="H34" s="727"/>
      <c r="I34" s="763"/>
      <c r="J34" s="850" t="s">
        <v>427</v>
      </c>
      <c r="K34" s="850" t="s">
        <v>428</v>
      </c>
      <c r="L34" s="850" t="s">
        <v>429</v>
      </c>
      <c r="M34" s="904" t="s">
        <v>409</v>
      </c>
      <c r="N34" s="904" t="s">
        <v>5</v>
      </c>
      <c r="O34" s="954" t="s">
        <v>420</v>
      </c>
    </row>
    <row r="35" spans="1:15" x14ac:dyDescent="0.2">
      <c r="A35" s="955"/>
      <c r="B35" s="956">
        <v>0</v>
      </c>
      <c r="C35" s="957" t="s">
        <v>430</v>
      </c>
      <c r="D35" s="958"/>
      <c r="E35" s="959" t="s">
        <v>431</v>
      </c>
      <c r="F35" s="960">
        <f>B35*D35</f>
        <v>0</v>
      </c>
      <c r="G35" s="957"/>
      <c r="H35" s="727"/>
      <c r="I35" s="763"/>
      <c r="J35" s="961"/>
      <c r="K35" s="962"/>
      <c r="L35" s="963"/>
      <c r="M35" s="964"/>
      <c r="N35" s="965"/>
      <c r="O35" s="966"/>
    </row>
    <row r="36" spans="1:15" x14ac:dyDescent="0.2">
      <c r="A36" s="967" t="s">
        <v>426</v>
      </c>
      <c r="B36" s="968">
        <v>0</v>
      </c>
      <c r="C36" s="758" t="s">
        <v>430</v>
      </c>
      <c r="D36" s="969"/>
      <c r="E36" s="970" t="s">
        <v>431</v>
      </c>
      <c r="F36" s="971">
        <f>B36*D36</f>
        <v>0</v>
      </c>
      <c r="G36" s="866"/>
      <c r="H36" s="727"/>
      <c r="I36" s="763"/>
      <c r="J36" s="867">
        <f>M27</f>
        <v>0</v>
      </c>
      <c r="K36" s="972" t="s">
        <v>432</v>
      </c>
      <c r="L36" s="867"/>
      <c r="M36" s="869">
        <f>J36-L36</f>
        <v>0</v>
      </c>
      <c r="N36" s="973"/>
      <c r="O36" s="974">
        <f>M36*N36</f>
        <v>0</v>
      </c>
    </row>
    <row r="37" spans="1:15" ht="15.75" thickBot="1" x14ac:dyDescent="0.25">
      <c r="A37" s="975"/>
      <c r="B37" s="976"/>
      <c r="C37" s="976"/>
      <c r="D37" s="977" t="s">
        <v>433</v>
      </c>
      <c r="E37" s="978"/>
      <c r="F37" s="979">
        <f>SUM(F33:F36)</f>
        <v>0</v>
      </c>
      <c r="G37" s="980"/>
      <c r="H37" s="808"/>
      <c r="I37" s="808"/>
      <c r="J37" s="981"/>
      <c r="K37" s="976"/>
      <c r="L37" s="976"/>
      <c r="M37" s="977" t="s">
        <v>434</v>
      </c>
      <c r="N37" s="808"/>
      <c r="O37" s="982">
        <f>SUM(O35:O36)</f>
        <v>0</v>
      </c>
    </row>
    <row r="38" spans="1:15" ht="15.75" thickTop="1" x14ac:dyDescent="0.2">
      <c r="A38" s="814"/>
      <c r="B38" s="727"/>
      <c r="C38" s="763"/>
      <c r="D38" s="736"/>
      <c r="E38" s="727"/>
      <c r="F38" s="787"/>
      <c r="G38" s="727"/>
      <c r="H38" s="763"/>
      <c r="I38" s="763"/>
      <c r="J38" s="763"/>
      <c r="K38" s="763"/>
      <c r="L38" s="763"/>
      <c r="M38" s="763"/>
      <c r="N38" s="763"/>
      <c r="O38" s="730"/>
    </row>
    <row r="39" spans="1:15" x14ac:dyDescent="0.2">
      <c r="A39" s="819" t="s">
        <v>435</v>
      </c>
      <c r="B39" s="736"/>
      <c r="C39" s="758"/>
      <c r="D39" s="763"/>
      <c r="E39" s="763"/>
      <c r="F39" s="755"/>
      <c r="G39" s="763"/>
      <c r="H39" s="763"/>
      <c r="I39" s="763"/>
      <c r="J39" s="763"/>
      <c r="K39" s="758"/>
      <c r="L39" s="763"/>
      <c r="M39" s="763"/>
      <c r="N39" s="763"/>
      <c r="O39" s="730"/>
    </row>
    <row r="40" spans="1:15" x14ac:dyDescent="0.2">
      <c r="A40" s="983" t="s">
        <v>58</v>
      </c>
      <c r="B40" s="984" t="s">
        <v>436</v>
      </c>
      <c r="C40" s="798"/>
      <c r="D40" s="836" t="s">
        <v>437</v>
      </c>
      <c r="E40" s="835"/>
      <c r="F40" s="826"/>
      <c r="G40" s="985"/>
      <c r="H40" s="984"/>
      <c r="I40" s="985"/>
      <c r="J40" s="986" t="s">
        <v>64</v>
      </c>
      <c r="K40" s="987" t="s">
        <v>438</v>
      </c>
      <c r="L40" s="986" t="s">
        <v>5</v>
      </c>
      <c r="M40" s="1266" t="s">
        <v>258</v>
      </c>
      <c r="N40" s="1267"/>
      <c r="O40" s="988" t="s">
        <v>8</v>
      </c>
    </row>
    <row r="41" spans="1:15" x14ac:dyDescent="0.2">
      <c r="A41" s="862" t="s">
        <v>59</v>
      </c>
      <c r="B41" s="896" t="s">
        <v>439</v>
      </c>
      <c r="C41" s="846"/>
      <c r="D41" s="896" t="s">
        <v>439</v>
      </c>
      <c r="E41" s="846"/>
      <c r="F41" s="896" t="s">
        <v>440</v>
      </c>
      <c r="G41" s="846"/>
      <c r="H41" s="989" t="s">
        <v>7</v>
      </c>
      <c r="I41" s="936" t="s">
        <v>418</v>
      </c>
      <c r="J41" s="902" t="s">
        <v>14</v>
      </c>
      <c r="K41" s="896" t="s">
        <v>441</v>
      </c>
      <c r="L41" s="902" t="s">
        <v>442</v>
      </c>
      <c r="M41" s="902" t="s">
        <v>443</v>
      </c>
      <c r="N41" s="902" t="s">
        <v>444</v>
      </c>
      <c r="O41" s="954" t="s">
        <v>445</v>
      </c>
    </row>
    <row r="42" spans="1:15" x14ac:dyDescent="0.2">
      <c r="A42" s="990" t="s">
        <v>446</v>
      </c>
      <c r="B42" s="797"/>
      <c r="C42" s="798"/>
      <c r="D42" s="797"/>
      <c r="E42" s="798"/>
      <c r="F42" s="797"/>
      <c r="G42" s="798"/>
      <c r="H42" s="991"/>
      <c r="I42" s="798"/>
      <c r="J42" s="841"/>
      <c r="K42" s="841"/>
      <c r="L42" s="992"/>
      <c r="M42" s="993"/>
      <c r="N42" s="797"/>
      <c r="O42" s="994"/>
    </row>
    <row r="43" spans="1:15" x14ac:dyDescent="0.2">
      <c r="A43" s="995" t="s">
        <v>447</v>
      </c>
      <c r="B43" s="996"/>
      <c r="C43" s="746" t="s">
        <v>418</v>
      </c>
      <c r="D43" s="996"/>
      <c r="E43" s="746" t="s">
        <v>418</v>
      </c>
      <c r="F43" s="996"/>
      <c r="G43" s="746" t="s">
        <v>418</v>
      </c>
      <c r="H43" s="997">
        <f>B43+D43+F43</f>
        <v>0</v>
      </c>
      <c r="I43" s="746" t="s">
        <v>418</v>
      </c>
      <c r="J43" s="908" t="s">
        <v>448</v>
      </c>
      <c r="K43" s="908"/>
      <c r="L43" s="998"/>
      <c r="M43" s="999">
        <v>0.14000000000000001</v>
      </c>
      <c r="N43" s="1000"/>
      <c r="O43" s="1001">
        <f>H43*L43/100+N43/(1+M43)</f>
        <v>0</v>
      </c>
    </row>
    <row r="44" spans="1:15" x14ac:dyDescent="0.2">
      <c r="A44" s="1002"/>
      <c r="B44" s="865"/>
      <c r="C44" s="758"/>
      <c r="D44" s="865"/>
      <c r="E44" s="758"/>
      <c r="F44" s="865"/>
      <c r="G44" s="758"/>
      <c r="H44" s="1003"/>
      <c r="I44" s="758"/>
      <c r="J44" s="849" t="s">
        <v>449</v>
      </c>
      <c r="K44" s="849"/>
      <c r="L44" s="1004"/>
      <c r="M44" s="1005"/>
      <c r="N44" s="1006">
        <f>N43/1.14</f>
        <v>0</v>
      </c>
      <c r="O44" s="1007"/>
    </row>
    <row r="45" spans="1:15" ht="15.75" thickBot="1" x14ac:dyDescent="0.25">
      <c r="A45" s="975"/>
      <c r="B45" s="976"/>
      <c r="C45" s="976"/>
      <c r="D45" s="976"/>
      <c r="E45" s="976"/>
      <c r="F45" s="976"/>
      <c r="G45" s="976"/>
      <c r="H45" s="1008"/>
      <c r="I45" s="976"/>
      <c r="J45" s="976"/>
      <c r="K45" s="1009"/>
      <c r="L45" s="923"/>
      <c r="M45" s="977" t="s">
        <v>450</v>
      </c>
      <c r="N45" s="978"/>
      <c r="O45" s="1010">
        <f>SUM(O42:O44)</f>
        <v>0</v>
      </c>
    </row>
    <row r="46" spans="1:15" ht="15.75" thickTop="1" x14ac:dyDescent="0.2">
      <c r="A46" s="814"/>
      <c r="B46" s="727"/>
      <c r="C46" s="727"/>
      <c r="D46" s="727"/>
      <c r="E46" s="727"/>
      <c r="F46" s="727"/>
      <c r="G46" s="727"/>
      <c r="H46" s="727"/>
      <c r="I46" s="727"/>
      <c r="J46" s="727"/>
      <c r="K46" s="727"/>
      <c r="L46" s="727"/>
      <c r="M46" s="727"/>
      <c r="N46" s="727"/>
      <c r="O46" s="730"/>
    </row>
    <row r="47" spans="1:15" ht="15.75" thickBot="1" x14ac:dyDescent="0.25">
      <c r="A47" s="1011" t="s">
        <v>451</v>
      </c>
      <c r="B47" s="1012"/>
      <c r="C47" s="1013"/>
      <c r="D47" s="1013"/>
      <c r="E47" s="1013"/>
      <c r="F47" s="1013"/>
      <c r="G47" s="1013"/>
      <c r="H47" s="1013"/>
      <c r="I47" s="1013"/>
      <c r="J47" s="1013"/>
      <c r="K47" s="1013"/>
      <c r="L47" s="1013"/>
      <c r="M47" s="1013"/>
      <c r="N47" s="808"/>
      <c r="O47" s="730"/>
    </row>
    <row r="48" spans="1:15" ht="16.5" thickTop="1" thickBot="1" x14ac:dyDescent="0.25">
      <c r="A48" s="1014" t="s">
        <v>4</v>
      </c>
      <c r="B48" s="1015"/>
      <c r="C48" s="1015"/>
      <c r="D48" s="1268" t="s">
        <v>452</v>
      </c>
      <c r="E48" s="1269"/>
      <c r="F48" s="1270"/>
      <c r="G48" s="1016"/>
      <c r="H48" s="1017" t="s">
        <v>453</v>
      </c>
      <c r="I48" s="1016"/>
      <c r="J48" s="1018"/>
      <c r="K48" s="1019"/>
      <c r="L48" s="1268" t="s">
        <v>72</v>
      </c>
      <c r="M48" s="1271"/>
      <c r="N48" s="1272"/>
      <c r="O48" s="1020" t="s">
        <v>8</v>
      </c>
    </row>
    <row r="49" spans="1:15" x14ac:dyDescent="0.2">
      <c r="A49" s="1021"/>
      <c r="B49" s="1022"/>
      <c r="C49" s="1022"/>
      <c r="D49" s="1023" t="s">
        <v>454</v>
      </c>
      <c r="E49" s="1022"/>
      <c r="F49" s="1024"/>
      <c r="G49" s="1025"/>
      <c r="H49" s="1026"/>
      <c r="I49" s="1026"/>
      <c r="J49" s="1026"/>
      <c r="K49" s="1027"/>
      <c r="L49" s="1025"/>
      <c r="M49" s="1028"/>
      <c r="N49" s="1029"/>
      <c r="O49" s="1030">
        <v>0</v>
      </c>
    </row>
    <row r="50" spans="1:15" ht="15.75" thickBot="1" x14ac:dyDescent="0.25">
      <c r="A50" s="1031"/>
      <c r="B50" s="1032"/>
      <c r="C50" s="1013"/>
      <c r="D50" s="1033"/>
      <c r="E50" s="1013"/>
      <c r="F50" s="1034"/>
      <c r="G50" s="1033"/>
      <c r="H50" s="1013"/>
      <c r="I50" s="1013"/>
      <c r="J50" s="1013"/>
      <c r="K50" s="1034"/>
      <c r="L50" s="1035"/>
      <c r="M50" s="978"/>
      <c r="N50" s="980"/>
      <c r="O50" s="1036"/>
    </row>
    <row r="51" spans="1:15" ht="15.75" thickTop="1" x14ac:dyDescent="0.2">
      <c r="A51" s="814"/>
      <c r="B51" s="727"/>
      <c r="C51" s="727"/>
      <c r="D51" s="727"/>
      <c r="E51" s="727"/>
      <c r="F51" s="727"/>
      <c r="G51" s="727"/>
      <c r="H51" s="727"/>
      <c r="I51" s="727"/>
      <c r="J51" s="727"/>
      <c r="K51" s="727"/>
      <c r="L51" s="727"/>
      <c r="M51" s="727"/>
      <c r="N51" s="727"/>
      <c r="O51" s="730"/>
    </row>
    <row r="52" spans="1:15" x14ac:dyDescent="0.2">
      <c r="A52" s="1037" t="s">
        <v>455</v>
      </c>
      <c r="B52" s="758"/>
      <c r="C52" s="758"/>
      <c r="D52" s="758"/>
      <c r="E52" s="758"/>
      <c r="F52" s="758"/>
      <c r="G52" s="758"/>
      <c r="H52" s="758"/>
      <c r="I52" s="758"/>
      <c r="J52" s="758"/>
      <c r="K52" s="758"/>
      <c r="L52" s="758"/>
      <c r="M52" s="758"/>
      <c r="N52" s="758"/>
      <c r="O52" s="752"/>
    </row>
    <row r="53" spans="1:15" x14ac:dyDescent="0.2">
      <c r="A53" s="894" t="s">
        <v>4</v>
      </c>
      <c r="B53" s="936"/>
      <c r="C53" s="846"/>
      <c r="D53" s="865"/>
      <c r="E53" s="938" t="s">
        <v>456</v>
      </c>
      <c r="F53" s="758"/>
      <c r="G53" s="758"/>
      <c r="H53" s="758"/>
      <c r="I53" s="758"/>
      <c r="J53" s="865"/>
      <c r="K53" s="938" t="s">
        <v>72</v>
      </c>
      <c r="L53" s="758"/>
      <c r="M53" s="758"/>
      <c r="N53" s="1038" t="s">
        <v>7</v>
      </c>
      <c r="O53" s="954" t="s">
        <v>8</v>
      </c>
    </row>
    <row r="54" spans="1:15" x14ac:dyDescent="0.2">
      <c r="A54" s="814"/>
      <c r="B54" s="763"/>
      <c r="C54" s="763"/>
      <c r="D54" s="779"/>
      <c r="E54" s="763"/>
      <c r="F54" s="763"/>
      <c r="G54" s="1039"/>
      <c r="H54" s="763"/>
      <c r="I54" s="763"/>
      <c r="J54" s="779"/>
      <c r="K54" s="763"/>
      <c r="L54" s="763"/>
      <c r="M54" s="763"/>
      <c r="N54" s="1005"/>
      <c r="O54" s="760"/>
    </row>
    <row r="55" spans="1:15" x14ac:dyDescent="0.2">
      <c r="A55" s="1040"/>
      <c r="B55" s="846"/>
      <c r="C55" s="846"/>
      <c r="D55" s="845"/>
      <c r="E55" s="895"/>
      <c r="F55" s="895"/>
      <c r="G55" s="895"/>
      <c r="H55" s="895"/>
      <c r="I55" s="895"/>
      <c r="J55" s="849"/>
      <c r="K55" s="895"/>
      <c r="L55" s="758"/>
      <c r="M55" s="758"/>
      <c r="N55" s="904">
        <v>4</v>
      </c>
      <c r="O55" s="1041">
        <v>0</v>
      </c>
    </row>
    <row r="56" spans="1:15" x14ac:dyDescent="0.2">
      <c r="A56" s="1042" t="s">
        <v>457</v>
      </c>
      <c r="B56" s="1043"/>
      <c r="C56" s="758"/>
      <c r="D56" s="779"/>
      <c r="E56" s="1044"/>
      <c r="F56" s="1044"/>
      <c r="G56" s="839"/>
      <c r="H56" s="839"/>
      <c r="I56" s="839"/>
      <c r="J56" s="797"/>
      <c r="K56" s="839"/>
      <c r="L56" s="839"/>
      <c r="M56" s="798"/>
      <c r="N56" s="993"/>
      <c r="O56" s="988" t="s">
        <v>458</v>
      </c>
    </row>
    <row r="57" spans="1:15" x14ac:dyDescent="0.2">
      <c r="A57" s="862" t="s">
        <v>459</v>
      </c>
      <c r="B57" s="896" t="s">
        <v>389</v>
      </c>
      <c r="C57" s="846"/>
      <c r="D57" s="896" t="s">
        <v>401</v>
      </c>
      <c r="E57" s="846"/>
      <c r="F57" s="846"/>
      <c r="G57" s="846"/>
      <c r="H57" s="846"/>
      <c r="I57" s="846"/>
      <c r="J57" s="937" t="s">
        <v>460</v>
      </c>
      <c r="K57" s="1045"/>
      <c r="L57" s="1045"/>
      <c r="M57" s="1045"/>
      <c r="N57" s="904" t="s">
        <v>7</v>
      </c>
      <c r="O57" s="954" t="s">
        <v>461</v>
      </c>
    </row>
    <row r="58" spans="1:15" x14ac:dyDescent="0.2">
      <c r="A58" s="948"/>
      <c r="B58" s="1046"/>
      <c r="C58" s="1047"/>
      <c r="D58" s="996"/>
      <c r="E58" s="746"/>
      <c r="F58" s="746"/>
      <c r="G58" s="746"/>
      <c r="H58" s="746"/>
      <c r="I58" s="746"/>
      <c r="J58" s="996"/>
      <c r="K58" s="746"/>
      <c r="L58" s="746"/>
      <c r="M58" s="746"/>
      <c r="N58" s="1048" t="s">
        <v>462</v>
      </c>
      <c r="O58" s="1049">
        <v>0</v>
      </c>
    </row>
    <row r="59" spans="1:15" x14ac:dyDescent="0.2">
      <c r="A59" s="1050"/>
      <c r="B59" s="847"/>
      <c r="C59" s="846"/>
      <c r="D59" s="1051" t="s">
        <v>463</v>
      </c>
      <c r="E59" s="1052" t="s">
        <v>464</v>
      </c>
      <c r="F59" s="895"/>
      <c r="G59" s="895"/>
      <c r="H59" s="895"/>
      <c r="I59" s="895"/>
      <c r="J59" s="845" t="s">
        <v>465</v>
      </c>
      <c r="K59" s="895"/>
      <c r="L59" s="895"/>
      <c r="M59" s="895"/>
      <c r="N59" s="850" t="s">
        <v>466</v>
      </c>
      <c r="O59" s="1053">
        <v>0</v>
      </c>
    </row>
    <row r="60" spans="1:15" x14ac:dyDescent="0.2">
      <c r="A60" s="1054"/>
      <c r="B60" s="1055"/>
      <c r="C60" s="1056"/>
      <c r="D60" s="1056"/>
      <c r="E60" s="1056"/>
      <c r="F60" s="1056"/>
      <c r="G60" s="1056"/>
      <c r="H60" s="1056"/>
      <c r="I60" s="1056"/>
      <c r="J60" s="1057" t="s">
        <v>467</v>
      </c>
      <c r="K60" s="825"/>
      <c r="L60" s="825"/>
      <c r="M60" s="825"/>
      <c r="N60" s="1038" t="s">
        <v>466</v>
      </c>
      <c r="O60" s="1058">
        <f>O59</f>
        <v>0</v>
      </c>
    </row>
    <row r="61" spans="1:15" ht="15.75" thickBot="1" x14ac:dyDescent="0.25">
      <c r="A61" s="975"/>
      <c r="B61" s="976"/>
      <c r="C61" s="976"/>
      <c r="D61" s="976"/>
      <c r="E61" s="976"/>
      <c r="F61" s="976"/>
      <c r="G61" s="976"/>
      <c r="H61" s="976"/>
      <c r="I61" s="1059"/>
      <c r="J61" s="1060" t="s">
        <v>468</v>
      </c>
      <c r="K61" s="808"/>
      <c r="L61" s="808"/>
      <c r="M61" s="808"/>
      <c r="N61" s="808"/>
      <c r="O61" s="1061">
        <f>O58+O55+O45+O37+F37</f>
        <v>0</v>
      </c>
    </row>
    <row r="62" spans="1:15" ht="15.75" thickTop="1" x14ac:dyDescent="0.2"/>
    <row r="63" spans="1:15" x14ac:dyDescent="0.2">
      <c r="A63" s="1062" t="s">
        <v>469</v>
      </c>
      <c r="B63" s="1273" t="s">
        <v>470</v>
      </c>
      <c r="C63" s="1274"/>
      <c r="D63" s="1274"/>
      <c r="E63" s="1274"/>
      <c r="F63" s="1274"/>
      <c r="G63" s="1274"/>
      <c r="H63" s="1274"/>
      <c r="I63" s="1274"/>
      <c r="J63" s="1274"/>
      <c r="K63" s="1274"/>
      <c r="L63" s="1274"/>
      <c r="M63" s="1274"/>
      <c r="N63" s="1274"/>
      <c r="O63" s="1274"/>
    </row>
    <row r="64" spans="1:15" x14ac:dyDescent="0.2">
      <c r="A64" s="1063"/>
      <c r="B64" s="1064"/>
      <c r="J64" s="1065"/>
    </row>
    <row r="65" spans="1:15" x14ac:dyDescent="0.2">
      <c r="A65" s="1063"/>
      <c r="B65" s="1273" t="s">
        <v>471</v>
      </c>
      <c r="C65" s="1274"/>
      <c r="D65" s="1274"/>
      <c r="E65" s="1274"/>
      <c r="F65" s="1274"/>
      <c r="G65" s="1274"/>
      <c r="H65" s="1274"/>
      <c r="I65" s="1274"/>
      <c r="J65" s="1274"/>
      <c r="K65" s="1274"/>
      <c r="L65" s="1274"/>
      <c r="M65" s="1274"/>
      <c r="N65" s="1274"/>
      <c r="O65" s="1274"/>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2"/>
  <sheetViews>
    <sheetView zoomScaleNormal="100" zoomScaleSheetLayoutView="75" workbookViewId="0"/>
  </sheetViews>
  <sheetFormatPr defaultRowHeight="15" x14ac:dyDescent="0.2"/>
  <cols>
    <col min="1" max="1" width="10" bestFit="1" customWidth="1"/>
    <col min="2" max="2" width="11.6640625" customWidth="1"/>
    <col min="3" max="3" width="10.88671875" customWidth="1"/>
    <col min="4" max="4" width="12.33203125" customWidth="1"/>
    <col min="5" max="5" width="14.21875" customWidth="1"/>
    <col min="6" max="6" width="7.6640625" customWidth="1"/>
    <col min="7" max="7" width="7.44140625" customWidth="1"/>
    <col min="8" max="8" width="13.5546875" customWidth="1"/>
    <col min="9" max="9" width="9.5546875" customWidth="1"/>
    <col min="10" max="10" width="17.21875" bestFit="1" customWidth="1"/>
  </cols>
  <sheetData>
    <row r="1" spans="1:9" ht="19.5" thickTop="1" thickBot="1" x14ac:dyDescent="0.25">
      <c r="A1" s="1088" t="s">
        <v>55</v>
      </c>
      <c r="B1" s="415"/>
      <c r="C1" s="415"/>
      <c r="D1" s="415"/>
      <c r="E1" s="415"/>
      <c r="F1" s="415"/>
      <c r="G1" s="415"/>
      <c r="H1" s="415"/>
      <c r="I1" s="416"/>
    </row>
    <row r="2" spans="1:9" ht="16.5" thickTop="1" x14ac:dyDescent="0.2">
      <c r="A2" s="480" t="s">
        <v>268</v>
      </c>
      <c r="B2" s="417"/>
      <c r="C2" s="417"/>
      <c r="D2" s="417"/>
      <c r="E2" s="417"/>
      <c r="F2" s="498" t="s">
        <v>269</v>
      </c>
      <c r="G2" s="417"/>
    </row>
    <row r="3" spans="1:9" ht="16.5" thickBot="1" x14ac:dyDescent="0.25">
      <c r="A3" s="1286" t="s">
        <v>39</v>
      </c>
      <c r="B3" s="1287"/>
      <c r="C3" s="1082">
        <f>'Input Data'!$D$20</f>
        <v>0</v>
      </c>
      <c r="D3" s="418"/>
      <c r="E3" s="418"/>
      <c r="F3" s="418"/>
      <c r="G3" s="495" t="s">
        <v>189</v>
      </c>
      <c r="H3" s="1075">
        <f>'Input Data'!$D$6</f>
        <v>0</v>
      </c>
      <c r="I3" s="1078"/>
    </row>
    <row r="4" spans="1:9" ht="16.5" thickTop="1" thickBot="1" x14ac:dyDescent="0.25">
      <c r="A4" s="420"/>
      <c r="B4" s="421"/>
      <c r="C4" s="422"/>
      <c r="D4" s="422"/>
      <c r="E4" s="422"/>
      <c r="F4" s="422"/>
      <c r="G4" s="423"/>
      <c r="H4" s="423"/>
      <c r="I4" s="424"/>
    </row>
    <row r="5" spans="1:9" ht="15.75" thickTop="1" x14ac:dyDescent="0.2">
      <c r="A5" s="425" t="s">
        <v>56</v>
      </c>
      <c r="B5" s="426"/>
      <c r="C5" s="426"/>
      <c r="D5" s="426"/>
      <c r="E5" s="426"/>
      <c r="F5" s="426"/>
      <c r="G5" s="426"/>
      <c r="H5" s="426"/>
      <c r="I5" s="427"/>
    </row>
    <row r="6" spans="1:9" ht="30" x14ac:dyDescent="0.2">
      <c r="A6" s="428" t="s">
        <v>57</v>
      </c>
      <c r="B6" s="429" t="s">
        <v>49</v>
      </c>
      <c r="C6" s="429" t="s">
        <v>30</v>
      </c>
      <c r="D6" s="429" t="s">
        <v>58</v>
      </c>
      <c r="E6" s="429" t="s">
        <v>59</v>
      </c>
      <c r="F6" s="429" t="s">
        <v>60</v>
      </c>
      <c r="G6" s="429" t="s">
        <v>271</v>
      </c>
      <c r="H6" s="429" t="s">
        <v>5</v>
      </c>
      <c r="I6" s="431" t="s">
        <v>52</v>
      </c>
    </row>
    <row r="7" spans="1:9" x14ac:dyDescent="0.2">
      <c r="A7" s="432"/>
      <c r="B7" s="433"/>
      <c r="C7" s="433"/>
      <c r="D7" s="433"/>
      <c r="E7" s="433"/>
      <c r="F7" s="433"/>
      <c r="G7" s="509">
        <f>IF('Input Data'!$H$36&lt;'Input Data'!$H$29,F7,F7-2)</f>
        <v>0</v>
      </c>
      <c r="H7" s="433"/>
      <c r="I7" s="434">
        <f t="shared" ref="I7:I16" si="0">G7*H7</f>
        <v>0</v>
      </c>
    </row>
    <row r="8" spans="1:9" x14ac:dyDescent="0.2">
      <c r="A8" s="435"/>
      <c r="B8" s="436"/>
      <c r="C8" s="436"/>
      <c r="D8" s="436"/>
      <c r="E8" s="436"/>
      <c r="F8" s="436"/>
      <c r="G8" s="509">
        <f>IF('Input Data'!$H$36&lt;'Input Data'!$H$29,F8,F8-2)</f>
        <v>0</v>
      </c>
      <c r="H8" s="436"/>
      <c r="I8" s="437">
        <f t="shared" si="0"/>
        <v>0</v>
      </c>
    </row>
    <row r="9" spans="1:9" x14ac:dyDescent="0.2">
      <c r="A9" s="435"/>
      <c r="B9" s="436"/>
      <c r="C9" s="436"/>
      <c r="D9" s="436"/>
      <c r="E9" s="436"/>
      <c r="F9" s="436"/>
      <c r="G9" s="509">
        <f>IF('Input Data'!$H$36&lt;'Input Data'!$H$29,F9,F9-2)</f>
        <v>0</v>
      </c>
      <c r="H9" s="436"/>
      <c r="I9" s="437">
        <f t="shared" si="0"/>
        <v>0</v>
      </c>
    </row>
    <row r="10" spans="1:9" x14ac:dyDescent="0.2">
      <c r="A10" s="435"/>
      <c r="B10" s="436"/>
      <c r="C10" s="436"/>
      <c r="D10" s="436"/>
      <c r="E10" s="436"/>
      <c r="F10" s="436"/>
      <c r="G10" s="509">
        <f>IF('Input Data'!$H$36&lt;'Input Data'!$H$29,F10,F10-2)</f>
        <v>0</v>
      </c>
      <c r="H10" s="436"/>
      <c r="I10" s="437">
        <f t="shared" si="0"/>
        <v>0</v>
      </c>
    </row>
    <row r="11" spans="1:9" x14ac:dyDescent="0.2">
      <c r="A11" s="435"/>
      <c r="B11" s="436"/>
      <c r="C11" s="436"/>
      <c r="D11" s="436"/>
      <c r="E11" s="436"/>
      <c r="F11" s="436"/>
      <c r="G11" s="509">
        <f>IF('Input Data'!$H$36&lt;'Input Data'!$H$29,F11,F11-2)</f>
        <v>0</v>
      </c>
      <c r="H11" s="436"/>
      <c r="I11" s="437">
        <f t="shared" si="0"/>
        <v>0</v>
      </c>
    </row>
    <row r="12" spans="1:9" x14ac:dyDescent="0.2">
      <c r="A12" s="435"/>
      <c r="B12" s="436"/>
      <c r="C12" s="436"/>
      <c r="D12" s="436"/>
      <c r="E12" s="436"/>
      <c r="F12" s="436"/>
      <c r="G12" s="509">
        <f>IF('Input Data'!$H$36&lt;'Input Data'!$H$29,F12,F12-2)</f>
        <v>0</v>
      </c>
      <c r="H12" s="436"/>
      <c r="I12" s="437">
        <f t="shared" si="0"/>
        <v>0</v>
      </c>
    </row>
    <row r="13" spans="1:9" x14ac:dyDescent="0.2">
      <c r="A13" s="435"/>
      <c r="B13" s="436"/>
      <c r="C13" s="436"/>
      <c r="D13" s="436"/>
      <c r="E13" s="436"/>
      <c r="F13" s="436"/>
      <c r="G13" s="509">
        <f>IF('Input Data'!$H$36&lt;'Input Data'!$H$29,F13,F13-2)</f>
        <v>0</v>
      </c>
      <c r="H13" s="436"/>
      <c r="I13" s="437">
        <f t="shared" si="0"/>
        <v>0</v>
      </c>
    </row>
    <row r="14" spans="1:9" x14ac:dyDescent="0.2">
      <c r="A14" s="435"/>
      <c r="B14" s="436"/>
      <c r="C14" s="436"/>
      <c r="D14" s="436"/>
      <c r="E14" s="436"/>
      <c r="F14" s="436"/>
      <c r="G14" s="509">
        <f>IF('Input Data'!$H$36&lt;'Input Data'!$H$29,F14,F14-2)</f>
        <v>0</v>
      </c>
      <c r="H14" s="436"/>
      <c r="I14" s="437">
        <f t="shared" si="0"/>
        <v>0</v>
      </c>
    </row>
    <row r="15" spans="1:9" x14ac:dyDescent="0.2">
      <c r="A15" s="435"/>
      <c r="B15" s="436"/>
      <c r="C15" s="436"/>
      <c r="D15" s="436"/>
      <c r="E15" s="436"/>
      <c r="F15" s="436"/>
      <c r="G15" s="509">
        <f>IF('Input Data'!$H$36&lt;'Input Data'!$H$29,F15,F15-2)</f>
        <v>0</v>
      </c>
      <c r="H15" s="436"/>
      <c r="I15" s="437">
        <f t="shared" si="0"/>
        <v>0</v>
      </c>
    </row>
    <row r="16" spans="1:9" ht="15.75" thickBot="1" x14ac:dyDescent="0.25">
      <c r="A16" s="438"/>
      <c r="B16" s="439"/>
      <c r="C16" s="439"/>
      <c r="D16" s="439"/>
      <c r="E16" s="439"/>
      <c r="F16" s="439"/>
      <c r="G16" s="509">
        <f>IF('Input Data'!$H$36&lt;'Input Data'!$H$29,F16,F16-2)</f>
        <v>0</v>
      </c>
      <c r="H16" s="439"/>
      <c r="I16" s="440">
        <f t="shared" si="0"/>
        <v>0</v>
      </c>
    </row>
    <row r="17" spans="1:9" ht="15.75" thickBot="1" x14ac:dyDescent="0.25">
      <c r="A17" s="441"/>
      <c r="B17" s="442"/>
      <c r="C17" s="442"/>
      <c r="D17" s="442"/>
      <c r="E17" s="442"/>
      <c r="F17" s="442"/>
      <c r="G17" s="442"/>
      <c r="H17" s="443" t="s">
        <v>250</v>
      </c>
      <c r="I17" s="444">
        <f>SUM(I7:I16)</f>
        <v>0</v>
      </c>
    </row>
    <row r="18" spans="1:9" ht="16.5" thickTop="1" thickBot="1" x14ac:dyDescent="0.25">
      <c r="A18" s="503"/>
      <c r="B18" s="504"/>
      <c r="C18" s="504"/>
      <c r="D18" s="504"/>
      <c r="E18" s="504"/>
      <c r="F18" s="504"/>
      <c r="G18" s="504"/>
      <c r="H18" s="504"/>
      <c r="I18" s="505"/>
    </row>
    <row r="19" spans="1:9" ht="15.75" thickTop="1" x14ac:dyDescent="0.2">
      <c r="A19" s="500" t="s">
        <v>262</v>
      </c>
      <c r="B19" s="501"/>
      <c r="C19" s="501"/>
      <c r="D19" s="501"/>
      <c r="E19" s="501"/>
      <c r="F19" s="501"/>
      <c r="G19" s="501"/>
      <c r="H19" s="501"/>
      <c r="I19" s="502"/>
    </row>
    <row r="20" spans="1:9" x14ac:dyDescent="0.2">
      <c r="A20" s="446" t="s">
        <v>61</v>
      </c>
      <c r="B20" s="447" t="s">
        <v>62</v>
      </c>
      <c r="C20" s="447"/>
      <c r="D20" s="447"/>
      <c r="E20" s="417"/>
      <c r="F20" s="417"/>
      <c r="G20" s="447" t="s">
        <v>63</v>
      </c>
      <c r="H20" s="417"/>
      <c r="I20" s="419"/>
    </row>
    <row r="21" spans="1:9" x14ac:dyDescent="0.2">
      <c r="A21" s="446" t="s">
        <v>45</v>
      </c>
      <c r="B21" s="447" t="s">
        <v>62</v>
      </c>
      <c r="C21" s="448"/>
      <c r="D21" s="448"/>
      <c r="E21" s="449"/>
      <c r="F21" s="417"/>
      <c r="G21" s="447" t="s">
        <v>63</v>
      </c>
      <c r="H21" s="449"/>
      <c r="I21" s="450"/>
    </row>
    <row r="22" spans="1:9" x14ac:dyDescent="0.2">
      <c r="A22" s="446" t="s">
        <v>47</v>
      </c>
      <c r="B22" s="447" t="s">
        <v>62</v>
      </c>
      <c r="C22" s="447"/>
      <c r="D22" s="447"/>
      <c r="E22" s="417"/>
      <c r="F22" s="417"/>
      <c r="G22" s="447" t="s">
        <v>63</v>
      </c>
      <c r="H22" s="417"/>
      <c r="I22" s="419"/>
    </row>
    <row r="23" spans="1:9" ht="45" x14ac:dyDescent="0.2">
      <c r="A23" s="428" t="s">
        <v>4</v>
      </c>
      <c r="B23" s="429" t="s">
        <v>49</v>
      </c>
      <c r="C23" s="429" t="s">
        <v>30</v>
      </c>
      <c r="D23" s="429" t="s">
        <v>64</v>
      </c>
      <c r="E23" s="429" t="s">
        <v>65</v>
      </c>
      <c r="F23" s="429" t="s">
        <v>488</v>
      </c>
      <c r="G23" s="429" t="s">
        <v>66</v>
      </c>
      <c r="H23" s="429" t="s">
        <v>5</v>
      </c>
      <c r="I23" s="431" t="s">
        <v>52</v>
      </c>
    </row>
    <row r="24" spans="1:9" x14ac:dyDescent="0.2">
      <c r="A24" s="432"/>
      <c r="B24" s="433"/>
      <c r="C24" s="433"/>
      <c r="D24" s="433"/>
      <c r="E24" s="433"/>
      <c r="F24" s="433"/>
      <c r="G24" s="433"/>
      <c r="H24" s="433"/>
      <c r="I24" s="434">
        <f>G24*H24+F24</f>
        <v>0</v>
      </c>
    </row>
    <row r="25" spans="1:9" x14ac:dyDescent="0.2">
      <c r="A25" s="435"/>
      <c r="B25" s="436"/>
      <c r="C25" s="436"/>
      <c r="D25" s="436"/>
      <c r="E25" s="436"/>
      <c r="F25" s="436"/>
      <c r="G25" s="436"/>
      <c r="H25" s="436"/>
      <c r="I25" s="434">
        <f t="shared" ref="I25:I33" si="1">G25*H25+F25</f>
        <v>0</v>
      </c>
    </row>
    <row r="26" spans="1:9" x14ac:dyDescent="0.2">
      <c r="A26" s="435"/>
      <c r="B26" s="436"/>
      <c r="C26" s="436"/>
      <c r="D26" s="436"/>
      <c r="E26" s="436"/>
      <c r="F26" s="436"/>
      <c r="G26" s="436"/>
      <c r="H26" s="436"/>
      <c r="I26" s="434">
        <f t="shared" si="1"/>
        <v>0</v>
      </c>
    </row>
    <row r="27" spans="1:9" x14ac:dyDescent="0.2">
      <c r="A27" s="435"/>
      <c r="B27" s="436"/>
      <c r="C27" s="436"/>
      <c r="D27" s="436"/>
      <c r="E27" s="436"/>
      <c r="F27" s="436"/>
      <c r="G27" s="436"/>
      <c r="H27" s="436"/>
      <c r="I27" s="434">
        <f t="shared" si="1"/>
        <v>0</v>
      </c>
    </row>
    <row r="28" spans="1:9" x14ac:dyDescent="0.2">
      <c r="A28" s="435"/>
      <c r="B28" s="436"/>
      <c r="C28" s="436"/>
      <c r="D28" s="436"/>
      <c r="E28" s="436"/>
      <c r="F28" s="436"/>
      <c r="G28" s="436"/>
      <c r="H28" s="436"/>
      <c r="I28" s="434">
        <f t="shared" si="1"/>
        <v>0</v>
      </c>
    </row>
    <row r="29" spans="1:9" x14ac:dyDescent="0.2">
      <c r="A29" s="435"/>
      <c r="B29" s="436"/>
      <c r="C29" s="436"/>
      <c r="D29" s="436"/>
      <c r="E29" s="436"/>
      <c r="F29" s="436"/>
      <c r="G29" s="436"/>
      <c r="H29" s="436"/>
      <c r="I29" s="434">
        <f t="shared" si="1"/>
        <v>0</v>
      </c>
    </row>
    <row r="30" spans="1:9" ht="15.75" customHeight="1" x14ac:dyDescent="0.2">
      <c r="A30" s="435"/>
      <c r="B30" s="436"/>
      <c r="C30" s="436"/>
      <c r="D30" s="436"/>
      <c r="E30" s="436"/>
      <c r="F30" s="436"/>
      <c r="G30" s="436"/>
      <c r="H30" s="436"/>
      <c r="I30" s="434">
        <f t="shared" si="1"/>
        <v>0</v>
      </c>
    </row>
    <row r="31" spans="1:9" x14ac:dyDescent="0.2">
      <c r="A31" s="435"/>
      <c r="B31" s="436"/>
      <c r="C31" s="436"/>
      <c r="D31" s="436"/>
      <c r="E31" s="436"/>
      <c r="F31" s="436"/>
      <c r="G31" s="436"/>
      <c r="H31" s="436"/>
      <c r="I31" s="434">
        <f t="shared" si="1"/>
        <v>0</v>
      </c>
    </row>
    <row r="32" spans="1:9" x14ac:dyDescent="0.2">
      <c r="A32" s="435"/>
      <c r="B32" s="436"/>
      <c r="C32" s="436"/>
      <c r="D32" s="436"/>
      <c r="E32" s="436"/>
      <c r="F32" s="436"/>
      <c r="G32" s="436"/>
      <c r="H32" s="436"/>
      <c r="I32" s="434">
        <f t="shared" si="1"/>
        <v>0</v>
      </c>
    </row>
    <row r="33" spans="1:9" ht="15.75" thickBot="1" x14ac:dyDescent="0.25">
      <c r="A33" s="438"/>
      <c r="B33" s="439"/>
      <c r="C33" s="439"/>
      <c r="D33" s="439"/>
      <c r="E33" s="439"/>
      <c r="F33" s="439"/>
      <c r="G33" s="439"/>
      <c r="H33" s="439"/>
      <c r="I33" s="478">
        <f t="shared" si="1"/>
        <v>0</v>
      </c>
    </row>
    <row r="34" spans="1:9" x14ac:dyDescent="0.2">
      <c r="A34" s="441"/>
      <c r="B34" s="442"/>
      <c r="C34" s="442"/>
      <c r="D34" s="442"/>
      <c r="E34" s="442"/>
      <c r="F34" s="442"/>
      <c r="G34" s="442"/>
      <c r="H34" s="443" t="s">
        <v>67</v>
      </c>
      <c r="I34" s="451">
        <f>SUM(I24:I33)</f>
        <v>0</v>
      </c>
    </row>
    <row r="35" spans="1:9" x14ac:dyDescent="0.2">
      <c r="A35" s="446"/>
      <c r="B35" s="452"/>
      <c r="C35" s="452"/>
      <c r="D35" s="452"/>
      <c r="E35" s="452"/>
      <c r="F35" s="452"/>
      <c r="G35" s="452"/>
      <c r="H35" s="452"/>
      <c r="I35" s="453"/>
    </row>
    <row r="36" spans="1:9" x14ac:dyDescent="0.2">
      <c r="A36" s="454" t="s">
        <v>487</v>
      </c>
      <c r="B36" s="426"/>
      <c r="C36" s="426"/>
      <c r="D36" s="426"/>
      <c r="E36" s="426"/>
      <c r="F36" s="426"/>
      <c r="G36" s="426"/>
      <c r="H36" s="426"/>
      <c r="I36" s="427"/>
    </row>
    <row r="37" spans="1:9" ht="30" x14ac:dyDescent="0.2">
      <c r="A37" s="428" t="s">
        <v>4</v>
      </c>
      <c r="B37" s="455" t="s">
        <v>49</v>
      </c>
      <c r="C37" s="456" t="s">
        <v>30</v>
      </c>
      <c r="D37" s="429" t="s">
        <v>68</v>
      </c>
      <c r="E37" s="429" t="s">
        <v>69</v>
      </c>
      <c r="F37" s="429"/>
      <c r="G37" s="429" t="s">
        <v>6</v>
      </c>
      <c r="H37" s="429" t="s">
        <v>11</v>
      </c>
      <c r="I37" s="431" t="s">
        <v>52</v>
      </c>
    </row>
    <row r="38" spans="1:9" x14ac:dyDescent="0.2">
      <c r="A38" s="432"/>
      <c r="B38" s="433"/>
      <c r="C38" s="433"/>
      <c r="D38" s="433"/>
      <c r="E38" s="433"/>
      <c r="F38" s="433"/>
      <c r="G38" s="433"/>
      <c r="H38" s="433"/>
      <c r="I38" s="457"/>
    </row>
    <row r="39" spans="1:9" x14ac:dyDescent="0.2">
      <c r="A39" s="435"/>
      <c r="B39" s="436"/>
      <c r="C39" s="436"/>
      <c r="D39" s="436"/>
      <c r="E39" s="436"/>
      <c r="F39" s="436"/>
      <c r="G39" s="436"/>
      <c r="H39" s="436"/>
      <c r="I39" s="458"/>
    </row>
    <row r="40" spans="1:9" x14ac:dyDescent="0.2">
      <c r="A40" s="435"/>
      <c r="B40" s="436"/>
      <c r="C40" s="436"/>
      <c r="D40" s="436"/>
      <c r="E40" s="436"/>
      <c r="F40" s="436"/>
      <c r="G40" s="436"/>
      <c r="H40" s="436"/>
      <c r="I40" s="458"/>
    </row>
    <row r="41" spans="1:9" x14ac:dyDescent="0.2">
      <c r="A41" s="435"/>
      <c r="B41" s="436"/>
      <c r="C41" s="436"/>
      <c r="D41" s="436"/>
      <c r="E41" s="436"/>
      <c r="F41" s="436"/>
      <c r="G41" s="436"/>
      <c r="H41" s="436"/>
      <c r="I41" s="458"/>
    </row>
    <row r="42" spans="1:9" x14ac:dyDescent="0.2">
      <c r="A42" s="435"/>
      <c r="B42" s="436"/>
      <c r="C42" s="436"/>
      <c r="D42" s="436"/>
      <c r="E42" s="436"/>
      <c r="F42" s="436"/>
      <c r="G42" s="436"/>
      <c r="H42" s="436"/>
      <c r="I42" s="458"/>
    </row>
    <row r="43" spans="1:9" x14ac:dyDescent="0.2">
      <c r="A43" s="435"/>
      <c r="B43" s="436"/>
      <c r="C43" s="436"/>
      <c r="D43" s="436"/>
      <c r="E43" s="436"/>
      <c r="F43" s="436"/>
      <c r="G43" s="436"/>
      <c r="H43" s="436"/>
      <c r="I43" s="458"/>
    </row>
    <row r="44" spans="1:9" x14ac:dyDescent="0.2">
      <c r="A44" s="435"/>
      <c r="B44" s="436"/>
      <c r="C44" s="436"/>
      <c r="D44" s="436"/>
      <c r="E44" s="436"/>
      <c r="F44" s="436"/>
      <c r="G44" s="436"/>
      <c r="H44" s="436"/>
      <c r="I44" s="458"/>
    </row>
    <row r="45" spans="1:9" ht="15.75" thickBot="1" x14ac:dyDescent="0.25">
      <c r="A45" s="438"/>
      <c r="B45" s="439"/>
      <c r="C45" s="439"/>
      <c r="D45" s="439"/>
      <c r="E45" s="439"/>
      <c r="F45" s="439"/>
      <c r="G45" s="439"/>
      <c r="H45" s="439"/>
      <c r="I45" s="459"/>
    </row>
    <row r="46" spans="1:9" x14ac:dyDescent="0.2">
      <c r="A46" s="441"/>
      <c r="B46" s="442"/>
      <c r="C46" s="442"/>
      <c r="D46" s="442"/>
      <c r="E46" s="442"/>
      <c r="F46" s="442"/>
      <c r="G46" s="442"/>
      <c r="H46" s="443" t="s">
        <v>70</v>
      </c>
      <c r="I46" s="451">
        <f>SUM(I38:I45)</f>
        <v>0</v>
      </c>
    </row>
    <row r="47" spans="1:9" x14ac:dyDescent="0.2">
      <c r="A47" s="445"/>
      <c r="B47" s="417"/>
      <c r="C47" s="417"/>
      <c r="D47" s="417"/>
      <c r="E47" s="417"/>
      <c r="F47" s="417"/>
      <c r="G47" s="417"/>
      <c r="H47" s="417"/>
      <c r="I47" s="419"/>
    </row>
    <row r="48" spans="1:9" x14ac:dyDescent="0.2">
      <c r="A48" s="454" t="s">
        <v>71</v>
      </c>
      <c r="B48" s="426"/>
      <c r="C48" s="426"/>
      <c r="D48" s="426"/>
      <c r="E48" s="426"/>
      <c r="F48" s="426"/>
      <c r="G48" s="426"/>
      <c r="H48" s="426"/>
      <c r="I48" s="427"/>
    </row>
    <row r="49" spans="1:9" ht="30" x14ac:dyDescent="0.2">
      <c r="A49" s="460" t="s">
        <v>4</v>
      </c>
      <c r="B49" s="455" t="s">
        <v>49</v>
      </c>
      <c r="C49" s="456" t="s">
        <v>30</v>
      </c>
      <c r="D49" s="430" t="s">
        <v>58</v>
      </c>
      <c r="E49" s="430" t="s">
        <v>59</v>
      </c>
      <c r="F49" s="430"/>
      <c r="G49" s="429" t="s">
        <v>72</v>
      </c>
      <c r="H49" s="429" t="s">
        <v>73</v>
      </c>
      <c r="I49" s="431" t="s">
        <v>52</v>
      </c>
    </row>
    <row r="50" spans="1:9" x14ac:dyDescent="0.2">
      <c r="A50" s="432"/>
      <c r="B50" s="461"/>
      <c r="C50" s="461"/>
      <c r="D50" s="433"/>
      <c r="E50" s="433"/>
      <c r="F50" s="433"/>
      <c r="G50" s="433"/>
      <c r="H50" s="433"/>
      <c r="I50" s="457"/>
    </row>
    <row r="51" spans="1:9" x14ac:dyDescent="0.2">
      <c r="A51" s="462"/>
      <c r="B51" s="463"/>
      <c r="C51" s="463"/>
      <c r="D51" s="436"/>
      <c r="E51" s="436"/>
      <c r="F51" s="436"/>
      <c r="G51" s="436"/>
      <c r="H51" s="436"/>
      <c r="I51" s="458"/>
    </row>
    <row r="52" spans="1:9" x14ac:dyDescent="0.2">
      <c r="A52" s="435"/>
      <c r="B52" s="463"/>
      <c r="C52" s="463"/>
      <c r="D52" s="436"/>
      <c r="E52" s="436"/>
      <c r="F52" s="436"/>
      <c r="G52" s="436"/>
      <c r="H52" s="436"/>
      <c r="I52" s="458"/>
    </row>
    <row r="53" spans="1:9" x14ac:dyDescent="0.2">
      <c r="A53" s="435"/>
      <c r="B53" s="463"/>
      <c r="C53" s="463"/>
      <c r="D53" s="436"/>
      <c r="E53" s="436"/>
      <c r="F53" s="436"/>
      <c r="G53" s="436"/>
      <c r="H53" s="436"/>
      <c r="I53" s="458"/>
    </row>
    <row r="54" spans="1:9" x14ac:dyDescent="0.2">
      <c r="A54" s="435"/>
      <c r="B54" s="463"/>
      <c r="C54" s="463"/>
      <c r="D54" s="436"/>
      <c r="E54" s="436"/>
      <c r="F54" s="436"/>
      <c r="G54" s="436"/>
      <c r="H54" s="436"/>
      <c r="I54" s="458"/>
    </row>
    <row r="55" spans="1:9" x14ac:dyDescent="0.2">
      <c r="A55" s="435"/>
      <c r="B55" s="463"/>
      <c r="C55" s="463"/>
      <c r="D55" s="436"/>
      <c r="E55" s="436"/>
      <c r="F55" s="436"/>
      <c r="G55" s="436"/>
      <c r="H55" s="436"/>
      <c r="I55" s="458"/>
    </row>
    <row r="56" spans="1:9" ht="15.75" thickBot="1" x14ac:dyDescent="0.25">
      <c r="A56" s="438"/>
      <c r="B56" s="464"/>
      <c r="C56" s="464"/>
      <c r="D56" s="439"/>
      <c r="E56" s="439"/>
      <c r="F56" s="439"/>
      <c r="G56" s="439"/>
      <c r="H56" s="439"/>
      <c r="I56" s="459"/>
    </row>
    <row r="57" spans="1:9" ht="15.75" thickBot="1" x14ac:dyDescent="0.25">
      <c r="A57" s="465"/>
      <c r="B57" s="466"/>
      <c r="C57" s="466"/>
      <c r="D57" s="466"/>
      <c r="E57" s="466"/>
      <c r="F57" s="466"/>
      <c r="G57" s="466"/>
      <c r="H57" s="467" t="s">
        <v>74</v>
      </c>
      <c r="I57" s="468">
        <f>SUM(I50:I56)</f>
        <v>0</v>
      </c>
    </row>
    <row r="58" spans="1:9" ht="16.5" thickTop="1" thickBot="1" x14ac:dyDescent="0.25">
      <c r="A58" s="469"/>
      <c r="B58" s="470"/>
      <c r="C58" s="470"/>
      <c r="D58" s="470"/>
      <c r="E58" s="1288"/>
      <c r="F58" s="1288"/>
      <c r="G58" s="1289"/>
      <c r="H58" s="1289"/>
      <c r="I58" s="471"/>
    </row>
    <row r="59" spans="1:9" ht="15.75" thickBot="1" x14ac:dyDescent="0.25">
      <c r="A59" s="446"/>
      <c r="B59" s="452"/>
      <c r="C59" s="452"/>
      <c r="D59" s="452"/>
      <c r="E59" s="452"/>
      <c r="F59" s="452"/>
      <c r="G59" s="452"/>
      <c r="H59" s="472" t="s">
        <v>252</v>
      </c>
      <c r="I59" s="473">
        <f>I46+I57+I34</f>
        <v>0</v>
      </c>
    </row>
    <row r="60" spans="1:9" ht="15.75" thickTop="1" x14ac:dyDescent="0.2">
      <c r="A60" s="446"/>
      <c r="B60" s="452"/>
      <c r="C60" s="452"/>
      <c r="D60" s="452"/>
      <c r="E60" s="452"/>
      <c r="F60" s="452"/>
      <c r="G60" s="452"/>
      <c r="H60" s="474"/>
      <c r="I60" s="506"/>
    </row>
    <row r="61" spans="1:9" ht="15.75" thickBot="1" x14ac:dyDescent="0.25">
      <c r="A61" s="475"/>
      <c r="B61" s="476"/>
      <c r="C61" s="476"/>
      <c r="D61" s="476"/>
      <c r="E61" s="476"/>
      <c r="F61" s="476"/>
      <c r="G61" s="476"/>
      <c r="H61" s="477"/>
      <c r="I61" s="468"/>
    </row>
    <row r="62" spans="1:9" ht="15.75" thickTop="1" x14ac:dyDescent="0.2"/>
  </sheetData>
  <mergeCells count="2">
    <mergeCell ref="A3:B3"/>
    <mergeCell ref="E58:H58"/>
  </mergeCells>
  <phoneticPr fontId="77" type="noConversion"/>
  <printOptions horizontalCentered="1"/>
  <pageMargins left="0.55118110236220474" right="0.55118110236220474" top="0.78740157480314965" bottom="0.78740157480314965" header="0.51181102362204722" footer="0.51181102362204722"/>
  <pageSetup paperSize="9" scale="70" orientation="portrait" horizontalDpi="300" verticalDpi="300" r:id="rId1"/>
  <headerFooter alignWithMargins="0">
    <oddFooter>&amp;L&amp;8&amp;F Rev 1 of 310805&amp;C&amp;8&amp;A&amp;R&amp;8&amp;D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zoomScaleNormal="100" zoomScaleSheetLayoutView="100" workbookViewId="0"/>
  </sheetViews>
  <sheetFormatPr defaultRowHeight="15" x14ac:dyDescent="0.2"/>
  <cols>
    <col min="1" max="1" width="34.5546875" customWidth="1"/>
    <col min="9" max="9" width="9.77734375" bestFit="1" customWidth="1"/>
  </cols>
  <sheetData>
    <row r="1" spans="1:9" ht="19.5" thickTop="1" thickBot="1" x14ac:dyDescent="0.25">
      <c r="A1" s="1087" t="s">
        <v>75</v>
      </c>
      <c r="B1" s="229"/>
      <c r="C1" s="229"/>
      <c r="D1" s="229"/>
      <c r="E1" s="229"/>
      <c r="F1" s="229"/>
      <c r="G1" s="229"/>
      <c r="H1" s="1216"/>
      <c r="I1" s="1217"/>
    </row>
    <row r="2" spans="1:9" ht="24" customHeight="1" thickTop="1" x14ac:dyDescent="0.2">
      <c r="A2" s="480" t="s">
        <v>268</v>
      </c>
      <c r="B2" s="225"/>
      <c r="C2" s="225"/>
      <c r="D2" s="225"/>
      <c r="E2" s="498" t="s">
        <v>269</v>
      </c>
      <c r="F2" s="225"/>
      <c r="G2" s="225"/>
      <c r="H2" s="225"/>
      <c r="I2" s="395"/>
    </row>
    <row r="3" spans="1:9" ht="15.75" x14ac:dyDescent="0.2">
      <c r="A3" s="1293" t="s">
        <v>39</v>
      </c>
      <c r="B3" s="1294"/>
      <c r="C3" s="1294"/>
      <c r="D3" s="1082">
        <f>'Input Data'!$D$20</f>
        <v>0</v>
      </c>
      <c r="E3" s="108"/>
      <c r="F3" s="108"/>
      <c r="G3" s="315" t="s">
        <v>209</v>
      </c>
      <c r="H3" s="1075">
        <f>'Input Data'!$D$6</f>
        <v>0</v>
      </c>
      <c r="I3" s="1077"/>
    </row>
    <row r="4" spans="1:9" ht="15.75" thickBot="1" x14ac:dyDescent="0.25">
      <c r="A4" s="316"/>
      <c r="B4" s="228"/>
      <c r="C4" s="228"/>
      <c r="D4" s="228"/>
      <c r="E4" s="228"/>
      <c r="F4" s="228"/>
      <c r="G4" s="228"/>
      <c r="H4" s="228"/>
      <c r="I4" s="233"/>
    </row>
    <row r="5" spans="1:9" ht="15.75" thickTop="1" x14ac:dyDescent="0.2">
      <c r="A5" s="396"/>
      <c r="B5" s="226"/>
      <c r="C5" s="226"/>
      <c r="D5" s="226"/>
      <c r="E5" s="226"/>
      <c r="F5" s="226"/>
      <c r="G5" s="226"/>
      <c r="H5" s="226"/>
      <c r="I5" s="227"/>
    </row>
    <row r="6" spans="1:9" x14ac:dyDescent="0.2">
      <c r="A6" s="317" t="s">
        <v>15</v>
      </c>
      <c r="B6" s="268"/>
      <c r="C6" s="268"/>
      <c r="D6" s="268"/>
      <c r="E6" s="268"/>
      <c r="F6" s="268"/>
      <c r="G6" s="268"/>
      <c r="H6" s="268"/>
      <c r="I6" s="269"/>
    </row>
    <row r="7" spans="1:9" ht="30" x14ac:dyDescent="0.2">
      <c r="A7" s="1295" t="s">
        <v>76</v>
      </c>
      <c r="B7" s="1296"/>
      <c r="C7" s="1296"/>
      <c r="D7" s="1296"/>
      <c r="E7" s="1296"/>
      <c r="F7" s="1297"/>
      <c r="G7" s="397" t="s">
        <v>18</v>
      </c>
      <c r="H7" s="397" t="s">
        <v>5</v>
      </c>
      <c r="I7" s="244" t="s">
        <v>52</v>
      </c>
    </row>
    <row r="8" spans="1:9" x14ac:dyDescent="0.2">
      <c r="A8" s="1298"/>
      <c r="B8" s="1299"/>
      <c r="C8" s="1299"/>
      <c r="D8" s="1299"/>
      <c r="E8" s="1299"/>
      <c r="F8" s="1300"/>
      <c r="G8" s="285"/>
      <c r="H8" s="398"/>
      <c r="I8" s="403">
        <f t="shared" ref="I8:I14" si="0">G8*H8</f>
        <v>0</v>
      </c>
    </row>
    <row r="9" spans="1:9" x14ac:dyDescent="0.2">
      <c r="A9" s="1290"/>
      <c r="B9" s="1291"/>
      <c r="C9" s="1291"/>
      <c r="D9" s="1291"/>
      <c r="E9" s="1291"/>
      <c r="F9" s="1292"/>
      <c r="G9" s="252"/>
      <c r="H9" s="399"/>
      <c r="I9" s="404">
        <f t="shared" si="0"/>
        <v>0</v>
      </c>
    </row>
    <row r="10" spans="1:9" x14ac:dyDescent="0.2">
      <c r="A10" s="1290"/>
      <c r="B10" s="1291"/>
      <c r="C10" s="1291"/>
      <c r="D10" s="1291"/>
      <c r="E10" s="1291"/>
      <c r="F10" s="1292"/>
      <c r="G10" s="252"/>
      <c r="H10" s="399"/>
      <c r="I10" s="404">
        <f t="shared" si="0"/>
        <v>0</v>
      </c>
    </row>
    <row r="11" spans="1:9" x14ac:dyDescent="0.2">
      <c r="A11" s="1290"/>
      <c r="B11" s="1291"/>
      <c r="C11" s="1291"/>
      <c r="D11" s="1291"/>
      <c r="E11" s="1291"/>
      <c r="F11" s="1292"/>
      <c r="G11" s="252"/>
      <c r="H11" s="399"/>
      <c r="I11" s="404">
        <f t="shared" si="0"/>
        <v>0</v>
      </c>
    </row>
    <row r="12" spans="1:9" x14ac:dyDescent="0.2">
      <c r="A12" s="1290"/>
      <c r="B12" s="1291"/>
      <c r="C12" s="1291"/>
      <c r="D12" s="1291"/>
      <c r="E12" s="1291"/>
      <c r="F12" s="1292"/>
      <c r="G12" s="252"/>
      <c r="H12" s="399"/>
      <c r="I12" s="404">
        <f t="shared" si="0"/>
        <v>0</v>
      </c>
    </row>
    <row r="13" spans="1:9" x14ac:dyDescent="0.2">
      <c r="A13" s="1290"/>
      <c r="B13" s="1291"/>
      <c r="C13" s="1291"/>
      <c r="D13" s="1291"/>
      <c r="E13" s="1291"/>
      <c r="F13" s="1292"/>
      <c r="G13" s="252"/>
      <c r="H13" s="399"/>
      <c r="I13" s="404">
        <f t="shared" si="0"/>
        <v>0</v>
      </c>
    </row>
    <row r="14" spans="1:9" ht="15.75" thickBot="1" x14ac:dyDescent="0.25">
      <c r="A14" s="1301"/>
      <c r="B14" s="1302"/>
      <c r="C14" s="1302"/>
      <c r="D14" s="1302"/>
      <c r="E14" s="1302"/>
      <c r="F14" s="1303"/>
      <c r="G14" s="258"/>
      <c r="H14" s="400"/>
      <c r="I14" s="405">
        <f t="shared" si="0"/>
        <v>0</v>
      </c>
    </row>
    <row r="15" spans="1:9" x14ac:dyDescent="0.2">
      <c r="A15" s="1304" t="s">
        <v>263</v>
      </c>
      <c r="B15" s="1305"/>
      <c r="C15" s="1305"/>
      <c r="D15" s="1305"/>
      <c r="E15" s="1305"/>
      <c r="F15" s="1305"/>
      <c r="G15" s="1305"/>
      <c r="H15" s="1306"/>
      <c r="I15" s="406">
        <f>SUM(I8:I14)</f>
        <v>0</v>
      </c>
    </row>
    <row r="16" spans="1:9" x14ac:dyDescent="0.2">
      <c r="A16" s="278"/>
      <c r="B16" s="279"/>
      <c r="C16" s="279"/>
      <c r="D16" s="279"/>
      <c r="E16" s="279"/>
      <c r="F16" s="279"/>
      <c r="G16" s="279"/>
      <c r="H16" s="279"/>
      <c r="I16" s="407"/>
    </row>
    <row r="17" spans="1:9" x14ac:dyDescent="0.2">
      <c r="A17" s="317" t="s">
        <v>16</v>
      </c>
      <c r="B17" s="238"/>
      <c r="C17" s="238"/>
      <c r="D17" s="238"/>
      <c r="E17" s="238"/>
      <c r="F17" s="238"/>
      <c r="G17" s="238"/>
      <c r="H17" s="238"/>
      <c r="I17" s="408"/>
    </row>
    <row r="18" spans="1:9" ht="30" x14ac:dyDescent="0.2">
      <c r="A18" s="1295" t="s">
        <v>17</v>
      </c>
      <c r="B18" s="1296"/>
      <c r="C18" s="1296"/>
      <c r="D18" s="1296"/>
      <c r="E18" s="1297"/>
      <c r="F18" s="397" t="s">
        <v>18</v>
      </c>
      <c r="G18" s="397" t="s">
        <v>77</v>
      </c>
      <c r="H18" s="397" t="s">
        <v>5</v>
      </c>
      <c r="I18" s="409" t="s">
        <v>52</v>
      </c>
    </row>
    <row r="19" spans="1:9" x14ac:dyDescent="0.2">
      <c r="A19" s="1298"/>
      <c r="B19" s="1299"/>
      <c r="C19" s="1299"/>
      <c r="D19" s="1299"/>
      <c r="E19" s="1300"/>
      <c r="F19" s="246"/>
      <c r="G19" s="246"/>
      <c r="H19" s="401"/>
      <c r="I19" s="410">
        <f t="shared" ref="I19:I27" si="1">F19*G19*H19</f>
        <v>0</v>
      </c>
    </row>
    <row r="20" spans="1:9" x14ac:dyDescent="0.2">
      <c r="A20" s="1290"/>
      <c r="B20" s="1291"/>
      <c r="C20" s="1291"/>
      <c r="D20" s="1291"/>
      <c r="E20" s="1292"/>
      <c r="F20" s="252"/>
      <c r="G20" s="252"/>
      <c r="H20" s="399"/>
      <c r="I20" s="404">
        <f t="shared" si="1"/>
        <v>0</v>
      </c>
    </row>
    <row r="21" spans="1:9" x14ac:dyDescent="0.2">
      <c r="A21" s="1290"/>
      <c r="B21" s="1291"/>
      <c r="C21" s="1291"/>
      <c r="D21" s="1291"/>
      <c r="E21" s="1292"/>
      <c r="F21" s="252"/>
      <c r="G21" s="252"/>
      <c r="H21" s="399"/>
      <c r="I21" s="404">
        <f t="shared" si="1"/>
        <v>0</v>
      </c>
    </row>
    <row r="22" spans="1:9" x14ac:dyDescent="0.2">
      <c r="A22" s="1290"/>
      <c r="B22" s="1291"/>
      <c r="C22" s="1291"/>
      <c r="D22" s="1291"/>
      <c r="E22" s="1292"/>
      <c r="F22" s="252"/>
      <c r="G22" s="252"/>
      <c r="H22" s="399"/>
      <c r="I22" s="404">
        <f t="shared" si="1"/>
        <v>0</v>
      </c>
    </row>
    <row r="23" spans="1:9" x14ac:dyDescent="0.2">
      <c r="A23" s="1290"/>
      <c r="B23" s="1291"/>
      <c r="C23" s="1291"/>
      <c r="D23" s="1291"/>
      <c r="E23" s="1292"/>
      <c r="F23" s="252"/>
      <c r="G23" s="252"/>
      <c r="H23" s="399"/>
      <c r="I23" s="404">
        <f t="shared" si="1"/>
        <v>0</v>
      </c>
    </row>
    <row r="24" spans="1:9" x14ac:dyDescent="0.2">
      <c r="A24" s="1290"/>
      <c r="B24" s="1291"/>
      <c r="C24" s="1291"/>
      <c r="D24" s="1291"/>
      <c r="E24" s="1292"/>
      <c r="F24" s="252"/>
      <c r="G24" s="252"/>
      <c r="H24" s="399"/>
      <c r="I24" s="404">
        <f t="shared" si="1"/>
        <v>0</v>
      </c>
    </row>
    <row r="25" spans="1:9" x14ac:dyDescent="0.2">
      <c r="A25" s="1290"/>
      <c r="B25" s="1291"/>
      <c r="C25" s="1291"/>
      <c r="D25" s="1291"/>
      <c r="E25" s="1292"/>
      <c r="F25" s="252"/>
      <c r="G25" s="252"/>
      <c r="H25" s="399"/>
      <c r="I25" s="404">
        <f t="shared" si="1"/>
        <v>0</v>
      </c>
    </row>
    <row r="26" spans="1:9" x14ac:dyDescent="0.2">
      <c r="A26" s="1290"/>
      <c r="B26" s="1291"/>
      <c r="C26" s="1291"/>
      <c r="D26" s="1291"/>
      <c r="E26" s="1292"/>
      <c r="F26" s="252"/>
      <c r="G26" s="252"/>
      <c r="H26" s="399"/>
      <c r="I26" s="404">
        <f t="shared" si="1"/>
        <v>0</v>
      </c>
    </row>
    <row r="27" spans="1:9" ht="15.75" thickBot="1" x14ac:dyDescent="0.25">
      <c r="A27" s="1301"/>
      <c r="B27" s="1302"/>
      <c r="C27" s="1302"/>
      <c r="D27" s="1302"/>
      <c r="E27" s="1303"/>
      <c r="F27" s="258"/>
      <c r="G27" s="258"/>
      <c r="H27" s="400"/>
      <c r="I27" s="405">
        <f t="shared" si="1"/>
        <v>0</v>
      </c>
    </row>
    <row r="28" spans="1:9" x14ac:dyDescent="0.2">
      <c r="A28" s="1304" t="s">
        <v>264</v>
      </c>
      <c r="B28" s="1305"/>
      <c r="C28" s="1305"/>
      <c r="D28" s="1305"/>
      <c r="E28" s="1305"/>
      <c r="F28" s="1305"/>
      <c r="G28" s="1305"/>
      <c r="H28" s="1306"/>
      <c r="I28" s="411">
        <f>SUM(I19:I27)</f>
        <v>0</v>
      </c>
    </row>
    <row r="29" spans="1:9" x14ac:dyDescent="0.2">
      <c r="A29" s="278"/>
      <c r="B29" s="279"/>
      <c r="C29" s="279"/>
      <c r="D29" s="279"/>
      <c r="E29" s="279"/>
      <c r="F29" s="279"/>
      <c r="G29" s="279"/>
      <c r="H29" s="279"/>
      <c r="I29" s="407"/>
    </row>
    <row r="30" spans="1:9" x14ac:dyDescent="0.2">
      <c r="A30" s="317" t="s">
        <v>78</v>
      </c>
      <c r="B30" s="238"/>
      <c r="C30" s="238"/>
      <c r="D30" s="238"/>
      <c r="E30" s="238"/>
      <c r="F30" s="238"/>
      <c r="G30" s="238"/>
      <c r="H30" s="238"/>
      <c r="I30" s="408"/>
    </row>
    <row r="31" spans="1:9" ht="45" x14ac:dyDescent="0.2">
      <c r="A31" s="1295" t="s">
        <v>17</v>
      </c>
      <c r="B31" s="1296"/>
      <c r="C31" s="1296"/>
      <c r="D31" s="1296"/>
      <c r="E31" s="1296"/>
      <c r="F31" s="1297"/>
      <c r="G31" s="241" t="s">
        <v>79</v>
      </c>
      <c r="H31" s="241" t="s">
        <v>5</v>
      </c>
      <c r="I31" s="409" t="s">
        <v>52</v>
      </c>
    </row>
    <row r="32" spans="1:9" x14ac:dyDescent="0.2">
      <c r="A32" s="1298"/>
      <c r="B32" s="1299"/>
      <c r="C32" s="1299"/>
      <c r="D32" s="1299"/>
      <c r="E32" s="1299"/>
      <c r="F32" s="1300"/>
      <c r="G32" s="246"/>
      <c r="H32" s="401"/>
      <c r="I32" s="410">
        <f t="shared" ref="I32:I38" si="2">G32*H32</f>
        <v>0</v>
      </c>
    </row>
    <row r="33" spans="1:9" x14ac:dyDescent="0.2">
      <c r="A33" s="1290"/>
      <c r="B33" s="1291"/>
      <c r="C33" s="1291"/>
      <c r="D33" s="1291"/>
      <c r="E33" s="1291"/>
      <c r="F33" s="1292"/>
      <c r="G33" s="252"/>
      <c r="H33" s="399"/>
      <c r="I33" s="404">
        <f t="shared" si="2"/>
        <v>0</v>
      </c>
    </row>
    <row r="34" spans="1:9" x14ac:dyDescent="0.2">
      <c r="A34" s="1290"/>
      <c r="B34" s="1291"/>
      <c r="C34" s="1291"/>
      <c r="D34" s="1291"/>
      <c r="E34" s="1291"/>
      <c r="F34" s="1292"/>
      <c r="G34" s="252"/>
      <c r="H34" s="399"/>
      <c r="I34" s="404">
        <f t="shared" si="2"/>
        <v>0</v>
      </c>
    </row>
    <row r="35" spans="1:9" x14ac:dyDescent="0.2">
      <c r="A35" s="1290"/>
      <c r="B35" s="1291"/>
      <c r="C35" s="1291"/>
      <c r="D35" s="1291"/>
      <c r="E35" s="1291"/>
      <c r="F35" s="1292"/>
      <c r="G35" s="252"/>
      <c r="H35" s="399"/>
      <c r="I35" s="404">
        <f t="shared" si="2"/>
        <v>0</v>
      </c>
    </row>
    <row r="36" spans="1:9" x14ac:dyDescent="0.2">
      <c r="A36" s="1290"/>
      <c r="B36" s="1291"/>
      <c r="C36" s="1291"/>
      <c r="D36" s="1291"/>
      <c r="E36" s="1291"/>
      <c r="F36" s="1292"/>
      <c r="G36" s="252"/>
      <c r="H36" s="399"/>
      <c r="I36" s="404">
        <f t="shared" si="2"/>
        <v>0</v>
      </c>
    </row>
    <row r="37" spans="1:9" x14ac:dyDescent="0.2">
      <c r="A37" s="1290"/>
      <c r="B37" s="1291"/>
      <c r="C37" s="1291"/>
      <c r="D37" s="1291"/>
      <c r="E37" s="1291"/>
      <c r="F37" s="1292"/>
      <c r="G37" s="252"/>
      <c r="H37" s="399"/>
      <c r="I37" s="404">
        <f t="shared" si="2"/>
        <v>0</v>
      </c>
    </row>
    <row r="38" spans="1:9" ht="15.75" thickBot="1" x14ac:dyDescent="0.25">
      <c r="A38" s="1301"/>
      <c r="B38" s="1302"/>
      <c r="C38" s="1302"/>
      <c r="D38" s="1302"/>
      <c r="E38" s="1302"/>
      <c r="F38" s="1303"/>
      <c r="G38" s="258"/>
      <c r="H38" s="400"/>
      <c r="I38" s="405">
        <f t="shared" si="2"/>
        <v>0</v>
      </c>
    </row>
    <row r="39" spans="1:9" x14ac:dyDescent="0.2">
      <c r="A39" s="1304" t="s">
        <v>265</v>
      </c>
      <c r="B39" s="1305"/>
      <c r="C39" s="1305"/>
      <c r="D39" s="1305"/>
      <c r="E39" s="1305"/>
      <c r="F39" s="1305"/>
      <c r="G39" s="1305"/>
      <c r="H39" s="1306"/>
      <c r="I39" s="406">
        <f>SUM(I32:I38)</f>
        <v>0</v>
      </c>
    </row>
    <row r="40" spans="1:9" x14ac:dyDescent="0.2">
      <c r="A40" s="278"/>
      <c r="B40" s="279"/>
      <c r="C40" s="279"/>
      <c r="D40" s="279"/>
      <c r="E40" s="279"/>
      <c r="F40" s="279"/>
      <c r="G40" s="279"/>
      <c r="H40" s="279"/>
      <c r="I40" s="407"/>
    </row>
    <row r="41" spans="1:9" x14ac:dyDescent="0.2">
      <c r="A41" s="237" t="s">
        <v>80</v>
      </c>
      <c r="B41" s="402"/>
      <c r="C41" s="402"/>
      <c r="D41" s="402"/>
      <c r="E41" s="402"/>
      <c r="F41" s="402"/>
      <c r="G41" s="402"/>
      <c r="H41" s="402"/>
      <c r="I41" s="412"/>
    </row>
    <row r="42" spans="1:9" ht="30" x14ac:dyDescent="0.2">
      <c r="A42" s="297" t="s">
        <v>4</v>
      </c>
      <c r="B42" s="397" t="s">
        <v>12</v>
      </c>
      <c r="C42" s="241" t="s">
        <v>81</v>
      </c>
      <c r="D42" s="1307" t="s">
        <v>82</v>
      </c>
      <c r="E42" s="1297"/>
      <c r="F42" s="397" t="s">
        <v>13</v>
      </c>
      <c r="G42" s="397" t="s">
        <v>14</v>
      </c>
      <c r="H42" s="397" t="s">
        <v>5</v>
      </c>
      <c r="I42" s="409" t="s">
        <v>52</v>
      </c>
    </row>
    <row r="43" spans="1:9" x14ac:dyDescent="0.2">
      <c r="A43" s="245"/>
      <c r="B43" s="246"/>
      <c r="C43" s="246"/>
      <c r="D43" s="1308"/>
      <c r="E43" s="1300"/>
      <c r="F43" s="246"/>
      <c r="G43" s="246"/>
      <c r="H43" s="249"/>
      <c r="I43" s="410">
        <f t="shared" ref="I43:I55" si="3">C43*H43</f>
        <v>0</v>
      </c>
    </row>
    <row r="44" spans="1:9" x14ac:dyDescent="0.2">
      <c r="A44" s="251"/>
      <c r="B44" s="252"/>
      <c r="C44" s="252"/>
      <c r="D44" s="1309"/>
      <c r="E44" s="1292"/>
      <c r="F44" s="252"/>
      <c r="G44" s="252"/>
      <c r="H44" s="255"/>
      <c r="I44" s="404">
        <f t="shared" si="3"/>
        <v>0</v>
      </c>
    </row>
    <row r="45" spans="1:9" x14ac:dyDescent="0.2">
      <c r="A45" s="251"/>
      <c r="B45" s="252"/>
      <c r="C45" s="252"/>
      <c r="D45" s="1309"/>
      <c r="E45" s="1292"/>
      <c r="F45" s="252"/>
      <c r="G45" s="252"/>
      <c r="H45" s="255"/>
      <c r="I45" s="404">
        <f t="shared" si="3"/>
        <v>0</v>
      </c>
    </row>
    <row r="46" spans="1:9" x14ac:dyDescent="0.2">
      <c r="A46" s="251"/>
      <c r="B46" s="252"/>
      <c r="C46" s="252"/>
      <c r="D46" s="1309"/>
      <c r="E46" s="1292"/>
      <c r="F46" s="252"/>
      <c r="G46" s="252"/>
      <c r="H46" s="255"/>
      <c r="I46" s="404">
        <f t="shared" si="3"/>
        <v>0</v>
      </c>
    </row>
    <row r="47" spans="1:9" x14ac:dyDescent="0.2">
      <c r="A47" s="251"/>
      <c r="B47" s="252"/>
      <c r="C47" s="252"/>
      <c r="D47" s="1309"/>
      <c r="E47" s="1292"/>
      <c r="F47" s="252"/>
      <c r="G47" s="252"/>
      <c r="H47" s="255"/>
      <c r="I47" s="404">
        <f t="shared" si="3"/>
        <v>0</v>
      </c>
    </row>
    <row r="48" spans="1:9" x14ac:dyDescent="0.2">
      <c r="A48" s="251"/>
      <c r="B48" s="252"/>
      <c r="C48" s="252"/>
      <c r="D48" s="1309"/>
      <c r="E48" s="1292"/>
      <c r="F48" s="252"/>
      <c r="G48" s="252"/>
      <c r="H48" s="255"/>
      <c r="I48" s="404">
        <f t="shared" si="3"/>
        <v>0</v>
      </c>
    </row>
    <row r="49" spans="1:9" x14ac:dyDescent="0.2">
      <c r="A49" s="251"/>
      <c r="B49" s="252"/>
      <c r="C49" s="252"/>
      <c r="D49" s="1309"/>
      <c r="E49" s="1292"/>
      <c r="F49" s="252"/>
      <c r="G49" s="252"/>
      <c r="H49" s="255"/>
      <c r="I49" s="404">
        <f t="shared" si="3"/>
        <v>0</v>
      </c>
    </row>
    <row r="50" spans="1:9" x14ac:dyDescent="0.2">
      <c r="A50" s="251"/>
      <c r="B50" s="252"/>
      <c r="C50" s="252"/>
      <c r="D50" s="1309"/>
      <c r="E50" s="1292"/>
      <c r="F50" s="252"/>
      <c r="G50" s="252"/>
      <c r="H50" s="255"/>
      <c r="I50" s="404">
        <f t="shared" si="3"/>
        <v>0</v>
      </c>
    </row>
    <row r="51" spans="1:9" x14ac:dyDescent="0.2">
      <c r="A51" s="251"/>
      <c r="B51" s="252"/>
      <c r="C51" s="252"/>
      <c r="D51" s="1309"/>
      <c r="E51" s="1292"/>
      <c r="F51" s="252"/>
      <c r="G51" s="252"/>
      <c r="H51" s="255"/>
      <c r="I51" s="404">
        <f t="shared" si="3"/>
        <v>0</v>
      </c>
    </row>
    <row r="52" spans="1:9" x14ac:dyDescent="0.2">
      <c r="A52" s="251"/>
      <c r="B52" s="252"/>
      <c r="C52" s="252"/>
      <c r="D52" s="1309"/>
      <c r="E52" s="1292"/>
      <c r="F52" s="252"/>
      <c r="G52" s="252"/>
      <c r="H52" s="255"/>
      <c r="I52" s="404">
        <f t="shared" si="3"/>
        <v>0</v>
      </c>
    </row>
    <row r="53" spans="1:9" x14ac:dyDescent="0.2">
      <c r="A53" s="251"/>
      <c r="B53" s="252"/>
      <c r="C53" s="252"/>
      <c r="D53" s="1309"/>
      <c r="E53" s="1292"/>
      <c r="F53" s="252"/>
      <c r="G53" s="252"/>
      <c r="H53" s="255"/>
      <c r="I53" s="404">
        <f t="shared" si="3"/>
        <v>0</v>
      </c>
    </row>
    <row r="54" spans="1:9" x14ac:dyDescent="0.2">
      <c r="A54" s="251"/>
      <c r="B54" s="252"/>
      <c r="C54" s="252"/>
      <c r="D54" s="1309"/>
      <c r="E54" s="1292"/>
      <c r="F54" s="252"/>
      <c r="G54" s="252"/>
      <c r="H54" s="255"/>
      <c r="I54" s="404">
        <f t="shared" si="3"/>
        <v>0</v>
      </c>
    </row>
    <row r="55" spans="1:9" ht="15.75" thickBot="1" x14ac:dyDescent="0.25">
      <c r="A55" s="257"/>
      <c r="B55" s="258"/>
      <c r="C55" s="258"/>
      <c r="D55" s="1319"/>
      <c r="E55" s="1303"/>
      <c r="F55" s="258"/>
      <c r="G55" s="258"/>
      <c r="H55" s="261"/>
      <c r="I55" s="405">
        <f t="shared" si="3"/>
        <v>0</v>
      </c>
    </row>
    <row r="56" spans="1:9" x14ac:dyDescent="0.2">
      <c r="A56" s="1304" t="s">
        <v>266</v>
      </c>
      <c r="B56" s="1305"/>
      <c r="C56" s="1305"/>
      <c r="D56" s="1305"/>
      <c r="E56" s="1305"/>
      <c r="F56" s="1305"/>
      <c r="G56" s="1305"/>
      <c r="H56" s="1306"/>
      <c r="I56" s="406">
        <f>SUM(I43:I55)</f>
        <v>0</v>
      </c>
    </row>
    <row r="57" spans="1:9" ht="15.75" thickBot="1" x14ac:dyDescent="0.25">
      <c r="A57" s="278"/>
      <c r="B57" s="279"/>
      <c r="C57" s="279"/>
      <c r="D57" s="279"/>
      <c r="E57" s="279"/>
      <c r="F57" s="279"/>
      <c r="G57" s="279"/>
      <c r="H57" s="279"/>
      <c r="I57" s="413"/>
    </row>
    <row r="58" spans="1:9" ht="16.5" thickTop="1" thickBot="1" x14ac:dyDescent="0.25">
      <c r="A58" s="1316"/>
      <c r="B58" s="1317"/>
      <c r="C58" s="1317"/>
      <c r="D58" s="1317"/>
      <c r="E58" s="1317"/>
      <c r="F58" s="1317"/>
      <c r="G58" s="1317"/>
      <c r="H58" s="1318"/>
      <c r="I58" s="414"/>
    </row>
    <row r="59" spans="1:9" ht="15.75" thickTop="1" x14ac:dyDescent="0.2">
      <c r="A59" s="1310" t="s">
        <v>245</v>
      </c>
      <c r="B59" s="1311"/>
      <c r="C59" s="1311"/>
      <c r="D59" s="1311"/>
      <c r="E59" s="1311"/>
      <c r="F59" s="1311"/>
      <c r="G59" s="1311"/>
      <c r="H59" s="1312"/>
      <c r="I59" s="499">
        <f>I56+I39+I28+I15</f>
        <v>0</v>
      </c>
    </row>
    <row r="60" spans="1:9" ht="15.75" thickBot="1" x14ac:dyDescent="0.25">
      <c r="A60" s="1313"/>
      <c r="B60" s="1314"/>
      <c r="C60" s="1314"/>
      <c r="D60" s="1314"/>
      <c r="E60" s="1314"/>
      <c r="F60" s="1314"/>
      <c r="G60" s="1314"/>
      <c r="H60" s="1315"/>
      <c r="I60" s="314"/>
    </row>
    <row r="61" spans="1:9" ht="15.75" thickTop="1" x14ac:dyDescent="0.2"/>
  </sheetData>
  <mergeCells count="49">
    <mergeCell ref="A56:H56"/>
    <mergeCell ref="A59:H59"/>
    <mergeCell ref="A60:H60"/>
    <mergeCell ref="A58:H58"/>
    <mergeCell ref="D52:E52"/>
    <mergeCell ref="D53:E53"/>
    <mergeCell ref="D54:E54"/>
    <mergeCell ref="D55:E55"/>
    <mergeCell ref="D48:E48"/>
    <mergeCell ref="D49:E49"/>
    <mergeCell ref="D50:E50"/>
    <mergeCell ref="D51:E51"/>
    <mergeCell ref="D44:E44"/>
    <mergeCell ref="D45:E45"/>
    <mergeCell ref="D46:E46"/>
    <mergeCell ref="D47:E47"/>
    <mergeCell ref="A38:F38"/>
    <mergeCell ref="A39:H39"/>
    <mergeCell ref="D42:E42"/>
    <mergeCell ref="D43:E43"/>
    <mergeCell ref="A34:F34"/>
    <mergeCell ref="A35:F35"/>
    <mergeCell ref="A36:F36"/>
    <mergeCell ref="A37:F37"/>
    <mergeCell ref="A28:H28"/>
    <mergeCell ref="A31:F31"/>
    <mergeCell ref="A32:F32"/>
    <mergeCell ref="A33:F33"/>
    <mergeCell ref="A24:E24"/>
    <mergeCell ref="A25:E25"/>
    <mergeCell ref="A26:E26"/>
    <mergeCell ref="A27:E27"/>
    <mergeCell ref="A20:E20"/>
    <mergeCell ref="A21:E21"/>
    <mergeCell ref="A22:E22"/>
    <mergeCell ref="A23:E23"/>
    <mergeCell ref="A14:F14"/>
    <mergeCell ref="A15:H15"/>
    <mergeCell ref="A18:E18"/>
    <mergeCell ref="A19:E19"/>
    <mergeCell ref="H1:I1"/>
    <mergeCell ref="A10:F10"/>
    <mergeCell ref="A11:F11"/>
    <mergeCell ref="A12:F12"/>
    <mergeCell ref="A13:F13"/>
    <mergeCell ref="A3:C3"/>
    <mergeCell ref="A7:F7"/>
    <mergeCell ref="A8:F8"/>
    <mergeCell ref="A9:F9"/>
  </mergeCells>
  <phoneticPr fontId="77" type="noConversion"/>
  <printOptions horizontalCentered="1"/>
  <pageMargins left="0.55118110236220474"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Notes</vt:lpstr>
      <vt:lpstr>Input Data</vt:lpstr>
      <vt:lpstr>Invoice Engineering Project</vt:lpstr>
      <vt:lpstr>Invoice Building Project</vt:lpstr>
      <vt:lpstr>Scales</vt:lpstr>
      <vt:lpstr>Previous Payments</vt:lpstr>
      <vt:lpstr>Trip Sheet</vt:lpstr>
      <vt:lpstr>Travelling &amp; Subsistance</vt:lpstr>
      <vt:lpstr>Typing, Duplicating, &amp; Printing</vt:lpstr>
      <vt:lpstr>Time Based</vt:lpstr>
      <vt:lpstr>Site staff &amp; Other</vt:lpstr>
      <vt:lpstr>Non Taxable</vt:lpstr>
      <vt:lpstr>Summary A3</vt:lpstr>
      <vt:lpstr>'Input Data'!Print_Area</vt:lpstr>
      <vt:lpstr>'Invoice Engineering Project'!Print_Area</vt:lpstr>
      <vt:lpstr>'Site staff &amp; Other'!Print_Area</vt:lpstr>
      <vt:lpstr>'Time Based'!Print_Area</vt:lpstr>
      <vt:lpstr>'Travelling &amp; Subsistance'!Print_Area</vt:lpstr>
      <vt:lpstr>'Typing, Duplicating, &amp; Printing'!Print_Area</vt:lpstr>
      <vt:lpstr>SCALE_2006B</vt:lpstr>
      <vt:lpstr>SCALE_2006E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2011-05-14T19:26:08Z</cp:lastPrinted>
  <dcterms:created xsi:type="dcterms:W3CDTF">2000-04-06T11:32:49Z</dcterms:created>
  <dcterms:modified xsi:type="dcterms:W3CDTF">2012-11-07T10:31:25Z</dcterms:modified>
</cp:coreProperties>
</file>